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5" windowWidth="15225" windowHeight="9810"/>
  </bookViews>
  <sheets>
    <sheet name="прил1" sheetId="32" r:id="rId1"/>
    <sheet name="прил3" sheetId="46" r:id="rId2"/>
    <sheet name="прил 4 " sheetId="48" r:id="rId3"/>
    <sheet name="прил5" sheetId="49" r:id="rId4"/>
  </sheets>
  <definedNames>
    <definedName name="____rn1">#REF!</definedName>
    <definedName name="___rn1" localSheetId="2">#REF!</definedName>
    <definedName name="___rn1" localSheetId="1">#REF!</definedName>
    <definedName name="___rn1" localSheetId="3">#REF!</definedName>
    <definedName name="___rn1">#REF!</definedName>
    <definedName name="__rn1">#REF!</definedName>
    <definedName name="_rn1">#REF!</definedName>
    <definedName name="rn">#REF!</definedName>
    <definedName name="_xlnm.Print_Titles" localSheetId="0">прил1!$2:$2</definedName>
    <definedName name="_xlnm.Print_Area" localSheetId="2">'прил 4 '!$A$1:$G$268</definedName>
    <definedName name="_xlnm.Print_Area" localSheetId="0">прил1!$C$1:$G$51</definedName>
    <definedName name="_xlnm.Print_Area" localSheetId="3">прил5!$A$1:$I$155</definedName>
  </definedNames>
  <calcPr calcId="125725"/>
</workbook>
</file>

<file path=xl/calcChain.xml><?xml version="1.0" encoding="utf-8"?>
<calcChain xmlns="http://schemas.openxmlformats.org/spreadsheetml/2006/main">
  <c r="H118" i="46"/>
  <c r="G105" i="48"/>
  <c r="I138" i="49"/>
  <c r="I115"/>
  <c r="G100" i="48"/>
  <c r="H112" i="46"/>
  <c r="G5" i="32"/>
  <c r="I137" i="49" l="1"/>
  <c r="I135"/>
  <c r="G104" i="48"/>
  <c r="G52"/>
  <c r="H117" i="46"/>
  <c r="H63"/>
  <c r="G11" i="32"/>
  <c r="G7"/>
  <c r="I150" i="49"/>
  <c r="I112"/>
  <c r="G108" i="48"/>
  <c r="G234"/>
  <c r="G237"/>
  <c r="G139"/>
  <c r="G68"/>
  <c r="G66"/>
  <c r="G71"/>
  <c r="G220"/>
  <c r="G28"/>
  <c r="G29"/>
  <c r="H121" i="46"/>
  <c r="H270"/>
  <c r="H296"/>
  <c r="H291"/>
  <c r="H293"/>
  <c r="H151"/>
  <c r="H207"/>
  <c r="H214"/>
  <c r="G21" i="32"/>
  <c r="G26"/>
  <c r="I79" i="49" l="1"/>
  <c r="H173" i="46"/>
  <c r="G169" i="48"/>
  <c r="G86"/>
  <c r="H89" i="46"/>
  <c r="G29" i="32"/>
  <c r="G6"/>
  <c r="I136" i="49"/>
  <c r="G180" i="48"/>
  <c r="G243"/>
  <c r="G261"/>
  <c r="G260"/>
  <c r="G88"/>
  <c r="G246"/>
  <c r="G12" i="32"/>
  <c r="H114" i="46"/>
  <c r="H113" s="1"/>
  <c r="H91"/>
  <c r="I128" i="49" l="1"/>
  <c r="I7"/>
  <c r="I11"/>
  <c r="I12"/>
  <c r="I109"/>
  <c r="G46" i="48"/>
  <c r="G50"/>
  <c r="G44"/>
  <c r="G41"/>
  <c r="G150"/>
  <c r="G199"/>
  <c r="G148"/>
  <c r="G209"/>
  <c r="G207"/>
  <c r="G245"/>
  <c r="H259" i="46"/>
  <c r="H257"/>
  <c r="H278"/>
  <c r="H281"/>
  <c r="H276"/>
  <c r="H246"/>
  <c r="H249"/>
  <c r="H244"/>
  <c r="H58"/>
  <c r="H228"/>
  <c r="G50" i="32"/>
  <c r="I114" i="49" l="1"/>
  <c r="I113"/>
  <c r="I88"/>
  <c r="I118"/>
  <c r="G152" i="48"/>
  <c r="G154"/>
  <c r="G156"/>
  <c r="G138"/>
  <c r="G171"/>
  <c r="G170" s="1"/>
  <c r="G193"/>
  <c r="H193" i="46"/>
  <c r="H197"/>
  <c r="H148"/>
  <c r="G109" i="48"/>
  <c r="G111"/>
  <c r="G43" i="32"/>
  <c r="G30"/>
  <c r="H163" i="46"/>
  <c r="H161"/>
  <c r="G151" i="48" l="1"/>
  <c r="H150" i="46"/>
  <c r="H195"/>
  <c r="H175"/>
  <c r="H174" s="1"/>
  <c r="H199"/>
  <c r="G9" i="32"/>
  <c r="G4"/>
  <c r="G3"/>
  <c r="G18" l="1"/>
  <c r="H194" i="46"/>
  <c r="G194" i="48"/>
  <c r="G99"/>
  <c r="G98" s="1"/>
  <c r="I149" i="49" l="1"/>
  <c r="I148" s="1"/>
  <c r="I147" s="1"/>
  <c r="I145"/>
  <c r="I144" s="1"/>
  <c r="I143" s="1"/>
  <c r="I134"/>
  <c r="I133" s="1"/>
  <c r="I132" s="1"/>
  <c r="G51" i="48"/>
  <c r="H62" i="46"/>
  <c r="H137"/>
  <c r="G49" i="32"/>
  <c r="H85" i="46" l="1"/>
  <c r="H83"/>
  <c r="H82" s="1"/>
  <c r="H81" s="1"/>
  <c r="G200" i="48"/>
  <c r="I141" i="49"/>
  <c r="I140" s="1"/>
  <c r="H198" i="46"/>
  <c r="I123" i="49"/>
  <c r="I122" s="1"/>
  <c r="I121" s="1"/>
  <c r="I130"/>
  <c r="I129" s="1"/>
  <c r="I127"/>
  <c r="I126" s="1"/>
  <c r="I47"/>
  <c r="I111"/>
  <c r="I110" s="1"/>
  <c r="I107"/>
  <c r="I106"/>
  <c r="I105" s="1"/>
  <c r="G49" i="48"/>
  <c r="G48"/>
  <c r="G47" s="1"/>
  <c r="G219"/>
  <c r="G208" s="1"/>
  <c r="G198"/>
  <c r="G70"/>
  <c r="G69" s="1"/>
  <c r="G64"/>
  <c r="G65"/>
  <c r="H295" i="46"/>
  <c r="H294" s="1"/>
  <c r="H284"/>
  <c r="H283" s="1"/>
  <c r="H282" s="1"/>
  <c r="H269"/>
  <c r="H237"/>
  <c r="H236" s="1"/>
  <c r="I125" i="49" l="1"/>
  <c r="H61" i="46"/>
  <c r="H60"/>
  <c r="H59" s="1"/>
  <c r="H55"/>
  <c r="G266" i="48"/>
  <c r="G265" s="1"/>
  <c r="H16" i="46"/>
  <c r="H15" s="1"/>
  <c r="H14" s="1"/>
  <c r="G204" i="48"/>
  <c r="G43"/>
  <c r="G147"/>
  <c r="H290" i="46"/>
  <c r="H292"/>
  <c r="H289" s="1"/>
  <c r="H288" s="1"/>
  <c r="H275"/>
  <c r="H254"/>
  <c r="H243"/>
  <c r="I66" i="49"/>
  <c r="H155"/>
  <c r="I103"/>
  <c r="I102"/>
  <c r="I101"/>
  <c r="I99"/>
  <c r="I98"/>
  <c r="I97"/>
  <c r="I95"/>
  <c r="I94"/>
  <c r="I93"/>
  <c r="I91"/>
  <c r="I90"/>
  <c r="I89"/>
  <c r="I87"/>
  <c r="I86"/>
  <c r="I84"/>
  <c r="I82"/>
  <c r="I81"/>
  <c r="I80"/>
  <c r="I78"/>
  <c r="I77"/>
  <c r="I76"/>
  <c r="I74"/>
  <c r="I73"/>
  <c r="I72"/>
  <c r="I70"/>
  <c r="I69"/>
  <c r="I64"/>
  <c r="I62"/>
  <c r="I60"/>
  <c r="I59"/>
  <c r="I56"/>
  <c r="I55"/>
  <c r="I54"/>
  <c r="I52"/>
  <c r="I51"/>
  <c r="I50"/>
  <c r="I46"/>
  <c r="I44"/>
  <c r="I43"/>
  <c r="I42"/>
  <c r="I40"/>
  <c r="I39"/>
  <c r="I38"/>
  <c r="I36"/>
  <c r="I35"/>
  <c r="I34"/>
  <c r="I32"/>
  <c r="I31"/>
  <c r="I29"/>
  <c r="I28"/>
  <c r="I26"/>
  <c r="I25"/>
  <c r="I24"/>
  <c r="I22"/>
  <c r="I21"/>
  <c r="I19"/>
  <c r="I18"/>
  <c r="I17"/>
  <c r="I15"/>
  <c r="I14"/>
  <c r="I9"/>
  <c r="I8"/>
  <c r="G149" i="48"/>
  <c r="G146" s="1"/>
  <c r="G189"/>
  <c r="G20"/>
  <c r="G263"/>
  <c r="G262" s="1"/>
  <c r="G258"/>
  <c r="G257"/>
  <c r="G256"/>
  <c r="G254"/>
  <c r="G253"/>
  <c r="G251"/>
  <c r="G250"/>
  <c r="G249"/>
  <c r="G248"/>
  <c r="G244"/>
  <c r="G241"/>
  <c r="G240"/>
  <c r="G239"/>
  <c r="G238"/>
  <c r="G236"/>
  <c r="G235"/>
  <c r="G233"/>
  <c r="G232"/>
  <c r="G230"/>
  <c r="G229"/>
  <c r="G227"/>
  <c r="G226"/>
  <c r="G225"/>
  <c r="G223"/>
  <c r="G222"/>
  <c r="G221"/>
  <c r="G217"/>
  <c r="G215"/>
  <c r="G213"/>
  <c r="G211"/>
  <c r="G206"/>
  <c r="G203" s="1"/>
  <c r="G202" s="1"/>
  <c r="G192"/>
  <c r="G187"/>
  <c r="G185"/>
  <c r="G183"/>
  <c r="G181"/>
  <c r="G178"/>
  <c r="G175"/>
  <c r="G174"/>
  <c r="G173"/>
  <c r="G168"/>
  <c r="G142" s="1"/>
  <c r="G166"/>
  <c r="G164"/>
  <c r="G160"/>
  <c r="G159"/>
  <c r="G158"/>
  <c r="G144"/>
  <c r="G143"/>
  <c r="G137"/>
  <c r="G135"/>
  <c r="G133"/>
  <c r="G132"/>
  <c r="G130"/>
  <c r="G129"/>
  <c r="G128"/>
  <c r="G126"/>
  <c r="G125"/>
  <c r="G121"/>
  <c r="G120"/>
  <c r="G118"/>
  <c r="G116"/>
  <c r="G114"/>
  <c r="G113"/>
  <c r="G107"/>
  <c r="G103" s="1"/>
  <c r="G97" s="1"/>
  <c r="G101"/>
  <c r="G92"/>
  <c r="G91"/>
  <c r="G89"/>
  <c r="G87"/>
  <c r="G85"/>
  <c r="G84" s="1"/>
  <c r="G73" s="1"/>
  <c r="G82"/>
  <c r="G80"/>
  <c r="G79"/>
  <c r="G78"/>
  <c r="G76"/>
  <c r="G75"/>
  <c r="G74"/>
  <c r="G72"/>
  <c r="G67"/>
  <c r="G62"/>
  <c r="G60"/>
  <c r="G59"/>
  <c r="G55"/>
  <c r="G54"/>
  <c r="G53"/>
  <c r="G45"/>
  <c r="G42" s="1"/>
  <c r="G40"/>
  <c r="G38"/>
  <c r="G36"/>
  <c r="G35"/>
  <c r="G34"/>
  <c r="G32"/>
  <c r="G31"/>
  <c r="G26"/>
  <c r="G24"/>
  <c r="G22"/>
  <c r="G18"/>
  <c r="G16"/>
  <c r="G14"/>
  <c r="G13" s="1"/>
  <c r="G12"/>
  <c r="G10"/>
  <c r="G8"/>
  <c r="G7" s="1"/>
  <c r="H245" i="46"/>
  <c r="H277"/>
  <c r="H274" s="1"/>
  <c r="I6" i="49" l="1"/>
  <c r="I155" s="1"/>
  <c r="G124" i="48"/>
  <c r="G123" s="1"/>
  <c r="G96"/>
  <c r="G37"/>
  <c r="G6" s="1"/>
  <c r="G177"/>
  <c r="G58"/>
  <c r="G57" s="1"/>
  <c r="H242" i="46"/>
  <c r="H170"/>
  <c r="H189"/>
  <c r="H57"/>
  <c r="H287"/>
  <c r="H286" s="1"/>
  <c r="G281"/>
  <c r="H280"/>
  <c r="G280"/>
  <c r="H279"/>
  <c r="G279"/>
  <c r="H273"/>
  <c r="H272"/>
  <c r="H271" s="1"/>
  <c r="H267"/>
  <c r="H265"/>
  <c r="H263"/>
  <c r="H261"/>
  <c r="H258" s="1"/>
  <c r="H256"/>
  <c r="H253" s="1"/>
  <c r="H252" s="1"/>
  <c r="H248"/>
  <c r="H247"/>
  <c r="H241"/>
  <c r="H240"/>
  <c r="H239"/>
  <c r="H234"/>
  <c r="H233"/>
  <c r="H232" s="1"/>
  <c r="H231" s="1"/>
  <c r="H229"/>
  <c r="I227"/>
  <c r="H227"/>
  <c r="G227"/>
  <c r="G226"/>
  <c r="H224"/>
  <c r="H223"/>
  <c r="H222"/>
  <c r="H221"/>
  <c r="H216"/>
  <c r="H215"/>
  <c r="H213"/>
  <c r="G213"/>
  <c r="H212"/>
  <c r="G212"/>
  <c r="I211"/>
  <c r="G211"/>
  <c r="I210"/>
  <c r="H210"/>
  <c r="G210"/>
  <c r="H209"/>
  <c r="G209"/>
  <c r="H208"/>
  <c r="H206"/>
  <c r="G206"/>
  <c r="H205"/>
  <c r="G205"/>
  <c r="I204"/>
  <c r="H204"/>
  <c r="G204"/>
  <c r="I203"/>
  <c r="G203"/>
  <c r="I202"/>
  <c r="H202"/>
  <c r="G202"/>
  <c r="H201"/>
  <c r="G201"/>
  <c r="I200"/>
  <c r="G200"/>
  <c r="H192"/>
  <c r="G189"/>
  <c r="H187"/>
  <c r="I185"/>
  <c r="H185"/>
  <c r="G185"/>
  <c r="H183"/>
  <c r="H182" s="1"/>
  <c r="H181"/>
  <c r="I181"/>
  <c r="G181"/>
  <c r="I179"/>
  <c r="H179"/>
  <c r="H178" s="1"/>
  <c r="G179"/>
  <c r="I177"/>
  <c r="H177"/>
  <c r="G177"/>
  <c r="I172"/>
  <c r="H172"/>
  <c r="G172"/>
  <c r="H168"/>
  <c r="G167"/>
  <c r="H166"/>
  <c r="H165" s="1"/>
  <c r="G166"/>
  <c r="H159"/>
  <c r="H158" s="1"/>
  <c r="G157"/>
  <c r="I156"/>
  <c r="H156"/>
  <c r="G156"/>
  <c r="H155"/>
  <c r="H154" s="1"/>
  <c r="I154"/>
  <c r="G154"/>
  <c r="H147"/>
  <c r="H145"/>
  <c r="G142"/>
  <c r="H141"/>
  <c r="H140" s="1"/>
  <c r="G141"/>
  <c r="G139"/>
  <c r="H136"/>
  <c r="H135"/>
  <c r="G134"/>
  <c r="I133"/>
  <c r="H133"/>
  <c r="G133"/>
  <c r="I132"/>
  <c r="G132"/>
  <c r="I131"/>
  <c r="H131"/>
  <c r="G131"/>
  <c r="I129"/>
  <c r="H129"/>
  <c r="G129"/>
  <c r="I128"/>
  <c r="H128"/>
  <c r="G128"/>
  <c r="H126"/>
  <c r="G126"/>
  <c r="I123"/>
  <c r="G123"/>
  <c r="H122"/>
  <c r="H120"/>
  <c r="I116"/>
  <c r="G116"/>
  <c r="H111"/>
  <c r="H110" s="1"/>
  <c r="H107"/>
  <c r="H105"/>
  <c r="H104"/>
  <c r="H102"/>
  <c r="H101"/>
  <c r="H99"/>
  <c r="H98"/>
  <c r="H95"/>
  <c r="H94"/>
  <c r="H92"/>
  <c r="H90"/>
  <c r="H88"/>
  <c r="H87" s="1"/>
  <c r="H79"/>
  <c r="H78"/>
  <c r="H77"/>
  <c r="I74"/>
  <c r="G74"/>
  <c r="I73"/>
  <c r="H73"/>
  <c r="G73"/>
  <c r="H71"/>
  <c r="H70"/>
  <c r="I69"/>
  <c r="H69"/>
  <c r="G69"/>
  <c r="H68"/>
  <c r="G68"/>
  <c r="G67"/>
  <c r="I66"/>
  <c r="H66"/>
  <c r="G66"/>
  <c r="I65"/>
  <c r="H65"/>
  <c r="G65"/>
  <c r="H64"/>
  <c r="H53"/>
  <c r="I51"/>
  <c r="G51"/>
  <c r="H49"/>
  <c r="H48"/>
  <c r="I47"/>
  <c r="G47"/>
  <c r="I46"/>
  <c r="H46"/>
  <c r="G46"/>
  <c r="H44"/>
  <c r="H42"/>
  <c r="I40"/>
  <c r="H40"/>
  <c r="G40"/>
  <c r="I38"/>
  <c r="H38"/>
  <c r="G38"/>
  <c r="I36"/>
  <c r="H36"/>
  <c r="G36"/>
  <c r="H34"/>
  <c r="G33"/>
  <c r="I32"/>
  <c r="G32"/>
  <c r="H30"/>
  <c r="G29"/>
  <c r="I28"/>
  <c r="H28"/>
  <c r="G28"/>
  <c r="H27"/>
  <c r="I26"/>
  <c r="G26"/>
  <c r="I24"/>
  <c r="G24"/>
  <c r="H22"/>
  <c r="H21"/>
  <c r="H20"/>
  <c r="H19"/>
  <c r="H18"/>
  <c r="I12"/>
  <c r="H12"/>
  <c r="G12"/>
  <c r="I11"/>
  <c r="H11"/>
  <c r="G11"/>
  <c r="I10"/>
  <c r="I9"/>
  <c r="H9"/>
  <c r="G9"/>
  <c r="I8"/>
  <c r="H8"/>
  <c r="H7" s="1"/>
  <c r="H6" s="1"/>
  <c r="G8"/>
  <c r="I7"/>
  <c r="G7"/>
  <c r="I6"/>
  <c r="G6"/>
  <c r="G268" i="48" l="1"/>
  <c r="H226" i="46"/>
  <c r="H200" s="1"/>
  <c r="H116"/>
  <c r="H109" s="1"/>
  <c r="H97" s="1"/>
  <c r="H76"/>
  <c r="H75" s="1"/>
  <c r="H52"/>
  <c r="H33"/>
  <c r="H32" s="1"/>
  <c r="H26" s="1"/>
  <c r="H144"/>
  <c r="H143" s="1"/>
  <c r="H139" s="1"/>
  <c r="H251"/>
  <c r="H250" s="1"/>
  <c r="H51"/>
  <c r="H25" s="1"/>
  <c r="G297"/>
  <c r="I297"/>
  <c r="H138" l="1"/>
  <c r="H24" s="1"/>
  <c r="H297" s="1"/>
  <c r="G47" i="32" l="1"/>
  <c r="G16" l="1"/>
  <c r="G15" s="1"/>
  <c r="E6"/>
  <c r="F6"/>
  <c r="E7"/>
  <c r="F7"/>
  <c r="E8"/>
  <c r="F8"/>
  <c r="E47"/>
  <c r="E51"/>
  <c r="G14" l="1"/>
  <c r="G51" s="1"/>
</calcChain>
</file>

<file path=xl/sharedStrings.xml><?xml version="1.0" encoding="utf-8"?>
<sst xmlns="http://schemas.openxmlformats.org/spreadsheetml/2006/main" count="3986" uniqueCount="447">
  <si>
    <t>2 02 03024 04 0012 151</t>
  </si>
  <si>
    <t>2 02 03024 04 0014 151</t>
  </si>
  <si>
    <t>0930000</t>
  </si>
  <si>
    <t>2 02 04010 04 0000 151</t>
  </si>
  <si>
    <t>Классификация  доходов</t>
  </si>
  <si>
    <t>Наименование доходов</t>
  </si>
  <si>
    <t>Первоначальный бюджет 2009</t>
  </si>
  <si>
    <t>Факт на 01.10.2009</t>
  </si>
  <si>
    <t>Сумма, тыс.руб.</t>
  </si>
  <si>
    <t>1 00 00000 00 0000 000</t>
  </si>
  <si>
    <t>ДОХОДЫ</t>
  </si>
  <si>
    <t>ВСЕГО НАЛОГОВЫХ ДОХОДОВ (СУММА  КОДОВ  с 1 01 00000 00 0000 000 по 1 09 00000 00 0000 000)</t>
  </si>
  <si>
    <t>1 01 00000 00 0000 000</t>
  </si>
  <si>
    <t>НАЛОГИ НА ПРИБЫЛЬ, ДОХОДЫ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</si>
  <si>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</si>
  <si>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</si>
  <si>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</si>
  <si>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</si>
  <si>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</si>
  <si>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</si>
  <si>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ВСЕГО НЕНАЛОГОВЫХ ПЛАТЕЖЕЙ     (СУММА КОДОВ С  1 11 00000 00 0000 000 ПО 1 17 00000 00 0000 000)</t>
  </si>
  <si>
    <t xml:space="preserve">1 11 00000 00 0000 000 </t>
  </si>
  <si>
    <t>2 02 03024 04 0029 151</t>
  </si>
  <si>
    <t>Собрание депутатов ЗАТО Михайловский Саратовской области</t>
  </si>
  <si>
    <t>053</t>
  </si>
  <si>
    <t>Функционирование высшего должностного лица муниципального образования</t>
  </si>
  <si>
    <t>Руководство и управление в сфере установленных функций органов местного самоуправления</t>
  </si>
  <si>
    <t>0020000</t>
  </si>
  <si>
    <t>Глава местной администрации (исполнительно - распорядительного органа)</t>
  </si>
  <si>
    <t>0020800</t>
  </si>
  <si>
    <t>Образование и обеспечение деятельности административных комиссий, составление протоколов об административных правонарушениях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</si>
  <si>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</si>
  <si>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0900000</t>
  </si>
  <si>
    <t>Оценка недвижимости, признание прав и регулирование отношений по государственной и муниципальной собственностью</t>
  </si>
  <si>
    <t>0900200</t>
  </si>
  <si>
    <t>Поддержка коммунального хозяйства</t>
  </si>
  <si>
    <t>3510000</t>
  </si>
  <si>
    <t>Мероприятия в области коммунального хозяйства</t>
  </si>
  <si>
    <t>3510500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</si>
  <si>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</si>
  <si>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 xml:space="preserve">Освещение </t>
  </si>
  <si>
    <t>6000100</t>
  </si>
  <si>
    <t>Детсткие дошкольные учреждения</t>
  </si>
  <si>
    <t>4200000</t>
  </si>
  <si>
    <t>Субсидии бюджетным, автономным учреждениям</t>
  </si>
  <si>
    <t>4202000</t>
  </si>
  <si>
    <t>Субсидии бюджетным учреждениям на финансовое обеспечение муниципального задания на оказание муниципальных услуг</t>
  </si>
  <si>
    <t>611</t>
  </si>
  <si>
    <t>Школы - детские сады, школы начальные, неполные
средние и средние</t>
  </si>
  <si>
    <t>4210000</t>
  </si>
  <si>
    <t>4212000</t>
  </si>
  <si>
    <t>Реализация основных общеобразовательных программ в части финансирования расходов на оплату работников общеобразовательных  учреждений, расходов на учебники и учебные пособия, технические средства обучения</t>
  </si>
  <si>
    <t>Субсидии бюджетным учреждениям на иные цели</t>
  </si>
  <si>
    <t>612</t>
  </si>
  <si>
    <t>Культура, кинематография, сми</t>
  </si>
  <si>
    <t>Периодические издания, учрежденные органами законодательной и исполнительной власти</t>
  </si>
  <si>
    <t>4570000</t>
  </si>
  <si>
    <t>4572000</t>
  </si>
  <si>
    <t>Учреждения по обеспечению хозяйственного обслуживания</t>
  </si>
  <si>
    <t>Выполнение функций казенными учреждениями</t>
  </si>
  <si>
    <t>999</t>
  </si>
  <si>
    <t xml:space="preserve">Физическая культура </t>
  </si>
  <si>
    <t>ДОХОДЫ ОТ ИСПОЛЬЗОВАНИЯ ИМУЩЕСТВА, НАХОДЯЩЕГОСЯ В ГОСУДАРСТВЕННОЙ И МУНИЦИПАЛЬНОЙ СОБСТВЕННОСТИ</t>
  </si>
  <si>
    <t xml:space="preserve">1 12 00000 00 0000 000    </t>
  </si>
  <si>
    <t>ПЛАТЕЖИ ПРИ ПОЛЬЗОВАНИИ ПРИРОДНЫМИ РЕСУРСАМИ</t>
  </si>
  <si>
    <t>1 16 00000 00 0000 000</t>
  </si>
  <si>
    <t>ШТРАФЫ, САНКЦИИ, ВОЗМЕЩЕНИЕ УЩЕРБА</t>
  </si>
  <si>
    <t>ИТОГО ДОХОДОВ</t>
  </si>
  <si>
    <t>Межбюджетные трансферты</t>
  </si>
  <si>
    <t>2 02 01003 04 0000 151</t>
  </si>
  <si>
    <t>Субвенции бюджетам субъектов РФ имуниципальных образований</t>
  </si>
  <si>
    <t xml:space="preserve"> 2 02 03024 04 0008 151                        </t>
  </si>
  <si>
    <t>Физическая культура и спорт</t>
  </si>
  <si>
    <t>11</t>
  </si>
  <si>
    <t>13</t>
  </si>
  <si>
    <t>Культура и кинематография</t>
  </si>
  <si>
    <t>Средства массовой информации</t>
  </si>
  <si>
    <t>2 02  03024 04 0011 151</t>
  </si>
  <si>
    <t>Иные межбюджетные трансферты</t>
  </si>
  <si>
    <t>ВСЕГО ДОХОДОВ</t>
  </si>
  <si>
    <t>2 02 03024 04 0015 151</t>
  </si>
  <si>
    <t>Другие вопросы в области национальной экономики</t>
  </si>
  <si>
    <t>059</t>
  </si>
  <si>
    <t>7950016</t>
  </si>
  <si>
    <t>"Энергосбережение и повышение энергетической эффективности в ЗАТО - пос. Михайловский Саратовской области на период до 2020 года"</t>
  </si>
  <si>
    <t>7950014</t>
  </si>
  <si>
    <t>7950017</t>
  </si>
  <si>
    <t>"Доступная для инвалидов среда жизнедеятельности на 2011-2013 годы"</t>
  </si>
  <si>
    <t>Мероприятия в области физической культуры и спорта</t>
  </si>
  <si>
    <t>Сумма,  тыс.руб.</t>
  </si>
  <si>
    <t>Целевые программы муниципальных образований</t>
  </si>
  <si>
    <t>Мероприятия в сфере культуры</t>
  </si>
  <si>
    <t>Культура</t>
  </si>
  <si>
    <t>5210000</t>
  </si>
  <si>
    <t>5210200</t>
  </si>
  <si>
    <t>5210203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</si>
  <si>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гос.полномочий РФ, переданных для осуществления органам местного самоуправления в установленном порядке</t>
  </si>
  <si>
    <t>5210213</t>
  </si>
  <si>
    <t>5210216</t>
  </si>
  <si>
    <t>5054801</t>
  </si>
  <si>
    <t>Предоставление гражданам субсидий на оплату жилого помещения и коммунальных услуг, за счет средств областного бюджета</t>
  </si>
  <si>
    <t>0013600</t>
  </si>
  <si>
    <t>"Патриотическое воспитание детей и молодежи ЗАТО - пос. Михайловский"</t>
  </si>
  <si>
    <t>"Противодействие злоупотреблению наркотическими средствами и их незаконному обороту в ЗАТО - пос. Михайловский Саратовской области"</t>
  </si>
  <si>
    <t>Реализация основных общеобразовательных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 , технические средства обучения, расходные материалы и хозяйственные нужды (за искл.расходов на содержание зданий и коммунальных расходов, осуществляемых из местных бюджетов)</t>
  </si>
  <si>
    <t>2 02 03024 04 0016 151</t>
  </si>
  <si>
    <t>5210207</t>
  </si>
  <si>
    <t>5210209</t>
  </si>
  <si>
    <t>5210211</t>
  </si>
  <si>
    <t>5210212</t>
  </si>
  <si>
    <t>5210215</t>
  </si>
  <si>
    <t>5210201</t>
  </si>
  <si>
    <t>Организация предоставления компенсации части родительской платы за содержание ребенка в муниципальных образовательных  учреждениях, реализующих основную общеобразовательную программу дошкольного образования</t>
  </si>
  <si>
    <t>7950001</t>
  </si>
  <si>
    <t>7950003</t>
  </si>
  <si>
    <t>7950004</t>
  </si>
  <si>
    <t>7950006</t>
  </si>
  <si>
    <t>7950007</t>
  </si>
  <si>
    <t>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</si>
  <si>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Охрана семьи и детства</t>
  </si>
  <si>
    <t>Организация предоставления компенсации компенсации части родительской платы 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</si>
  <si>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Прочие расходы</t>
  </si>
  <si>
    <t xml:space="preserve">Код </t>
  </si>
  <si>
    <t>Раздел</t>
  </si>
  <si>
    <t>Подраздел</t>
  </si>
  <si>
    <t xml:space="preserve">Целевая статья </t>
  </si>
  <si>
    <t>Вид расходов</t>
  </si>
  <si>
    <t>Плановый период</t>
  </si>
  <si>
    <t>Очередной финансовый год 2009 год</t>
  </si>
  <si>
    <t>2010 год</t>
  </si>
  <si>
    <t>001</t>
  </si>
  <si>
    <t>01</t>
  </si>
  <si>
    <t>06</t>
  </si>
  <si>
    <t>0020400</t>
  </si>
  <si>
    <t>500</t>
  </si>
  <si>
    <t>054</t>
  </si>
  <si>
    <t>02</t>
  </si>
  <si>
    <t>0020300</t>
  </si>
  <si>
    <t>04</t>
  </si>
  <si>
    <t>0920300</t>
  </si>
  <si>
    <t>03</t>
  </si>
  <si>
    <t>09</t>
  </si>
  <si>
    <t>2190100</t>
  </si>
  <si>
    <t>12</t>
  </si>
  <si>
    <t>3400300</t>
  </si>
  <si>
    <t>05</t>
  </si>
  <si>
    <t>7950000</t>
  </si>
  <si>
    <t>6000300</t>
  </si>
  <si>
    <t>07</t>
  </si>
  <si>
    <t>003</t>
  </si>
  <si>
    <t>08</t>
  </si>
  <si>
    <t>10</t>
  </si>
  <si>
    <t>5054800</t>
  </si>
  <si>
    <t>005</t>
  </si>
  <si>
    <t>5200600</t>
  </si>
  <si>
    <t>055</t>
  </si>
  <si>
    <t>0939900</t>
  </si>
  <si>
    <t>056</t>
  </si>
  <si>
    <t>4409900</t>
  </si>
  <si>
    <t>058</t>
  </si>
  <si>
    <t>4829900</t>
  </si>
  <si>
    <t>100</t>
  </si>
  <si>
    <t>120</t>
  </si>
  <si>
    <t>4219905</t>
  </si>
  <si>
    <t>5200900</t>
  </si>
  <si>
    <t>Общегосударственные вопросы</t>
  </si>
  <si>
    <t>00</t>
  </si>
  <si>
    <t>0000000</t>
  </si>
  <si>
    <t>000</t>
  </si>
  <si>
    <t>0700500</t>
  </si>
  <si>
    <t>013</t>
  </si>
  <si>
    <t>ИТОГО</t>
  </si>
  <si>
    <t>6000500</t>
  </si>
  <si>
    <t>Обеспечение деятельности финансовых, налоговых и таможенных органов и органов финансового надзора</t>
  </si>
  <si>
    <t>Центральный аппарат</t>
  </si>
  <si>
    <t>Выполнение функций органами местного самоуправления</t>
  </si>
  <si>
    <t>Резервные фонды</t>
  </si>
  <si>
    <t>Резервные фонды местных администраций</t>
  </si>
  <si>
    <t>2479900</t>
  </si>
  <si>
    <t>2470000</t>
  </si>
  <si>
    <t>Обеспечеение деятельности подведомственных учреждений</t>
  </si>
  <si>
    <t>3510300</t>
  </si>
  <si>
    <t>006</t>
  </si>
  <si>
    <t>Субсидии юридическим лицам</t>
  </si>
  <si>
    <t>"Профилактика терроризма и экстремизма в ЗАТО - пос. Михайловский на 2011-2013 годы"</t>
  </si>
  <si>
    <t>Глава муниципального образования</t>
  </si>
  <si>
    <t>Функционирование местных администраций</t>
  </si>
  <si>
    <t>Исполнение функций комиссий по делам несовершеннолетних</t>
  </si>
  <si>
    <t>Организация предоставления гражданам субсидий на оплату жилого помещения и коммунальных услуг</t>
  </si>
  <si>
    <t>Осуществление деятельности по опеке и попечительству в отношении несовершеннолетних граждан</t>
  </si>
  <si>
    <t>Осуществление деятельности по опеке и попечительству в отношении совершеннолетних граждан</t>
  </si>
  <si>
    <t>Другие общегосударственные вопросы</t>
  </si>
  <si>
    <t>Выполнение других обязательств государства</t>
  </si>
  <si>
    <t>Национальная оборона</t>
  </si>
  <si>
    <t>Осуществление первичного воинского учета на территориях, где отсутствуюят военные комиссариаты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</si>
  <si>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</si>
  <si>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</si>
  <si>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</si>
  <si>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Подготовка населения и организации к действиям в чрезвычайной ситуации в мирное и военное время</t>
  </si>
  <si>
    <t>Мероприятия по землеустройству и землепользованию</t>
  </si>
  <si>
    <t>Национальная экономика</t>
  </si>
  <si>
    <t>Жилищно - коммунальное хозяйство</t>
  </si>
  <si>
    <t>Жилищное хозяйство</t>
  </si>
  <si>
    <t>Целевые муниципальные программы</t>
  </si>
  <si>
    <t>Благоустройство</t>
  </si>
  <si>
    <t>Озеленение</t>
  </si>
  <si>
    <t xml:space="preserve"> Бюджетные инвестиции</t>
  </si>
  <si>
    <t>Другие вопросы в области образования</t>
  </si>
  <si>
    <t>Образование</t>
  </si>
  <si>
    <t xml:space="preserve">Культура 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</si>
  <si>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</si>
  <si>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</si>
  <si>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</si>
  <si>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</si>
  <si>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Социальные выплаты</t>
  </si>
  <si>
    <t>Другие вопрсы в области социальной политики</t>
  </si>
  <si>
    <t>Переселение граждан из ЗАТО</t>
  </si>
  <si>
    <t>Физкультура и спорт</t>
  </si>
  <si>
    <t>Выполнение функций бюджетными учреждениями</t>
  </si>
  <si>
    <t>Обеспечение деятельности подведомственных учреждений</t>
  </si>
  <si>
    <t>Предоставление мер социальной поддержки</t>
  </si>
  <si>
    <t>000000</t>
  </si>
  <si>
    <t>Периодическая печать и издательства</t>
  </si>
  <si>
    <t>Дошкольное образование</t>
  </si>
  <si>
    <t>Общее образование</t>
  </si>
  <si>
    <t>Ежемесячное вознаграждение за классное рук-во</t>
  </si>
  <si>
    <t>Молодежная политика и оздоровление</t>
  </si>
  <si>
    <t xml:space="preserve">Прочие мероприятия в области </t>
  </si>
  <si>
    <t xml:space="preserve"> </t>
  </si>
  <si>
    <t>Сумма</t>
  </si>
  <si>
    <t>тыс.руб</t>
  </si>
  <si>
    <t xml:space="preserve">Наименование </t>
  </si>
  <si>
    <t>Другие вопросы в области социальной политики</t>
  </si>
  <si>
    <t>Сумма,тыс.руб.</t>
  </si>
  <si>
    <t>КОСГУ</t>
  </si>
  <si>
    <t>6</t>
  </si>
  <si>
    <t>33 003,8</t>
  </si>
  <si>
    <t>5200302</t>
  </si>
  <si>
    <t>Иные межбюджетные трансферты на развитие и поддержку социальной и инженерной инфраструктуры закрытых административно-территориальных образований</t>
  </si>
  <si>
    <t>3380000</t>
  </si>
  <si>
    <t>Мероприятия в области строительства, архитектуры и градостроительства</t>
  </si>
  <si>
    <t>7950008</t>
  </si>
  <si>
    <t>1 14 00000 00 0000 000</t>
  </si>
  <si>
    <t>7950010</t>
  </si>
  <si>
    <t>"Программа социально-экономического развития ЗАТО - пос. Михайловский"</t>
  </si>
  <si>
    <t>Целевая муниципальная программа  "Энергосбережение и повышение энергетической эффективности в ЗАТО Михайловский Саратовской области на перид до 2020 года"</t>
  </si>
  <si>
    <t>Выполнение функций казеннымии учреждениями</t>
  </si>
  <si>
    <t>4820000</t>
  </si>
  <si>
    <t>Периодические издания, учрежденные органами
законодательной и исполнительной власти</t>
  </si>
  <si>
    <t>Центры спортивной подготовки (сборные команды)</t>
  </si>
  <si>
    <t>Коммунальное хозяйство</t>
  </si>
  <si>
    <t>Бюджетные инвестиции</t>
  </si>
  <si>
    <t>Наименование программы</t>
  </si>
  <si>
    <t>Целевая статья</t>
  </si>
  <si>
    <t xml:space="preserve">Целевые муниципальные программы </t>
  </si>
  <si>
    <t>Жилищно-коммунальное хозяйство</t>
  </si>
  <si>
    <t>Молодежная политика и оздоровление детей</t>
  </si>
  <si>
    <t>4910100</t>
  </si>
  <si>
    <t>Доплаты к пенсиям государственных служащих субъектов Российской Федерации и муниципальных служащих</t>
  </si>
  <si>
    <t>Осуществление отдельных государственных полномочий по государственному управлению охраной труда</t>
  </si>
  <si>
    <t>5050000</t>
  </si>
  <si>
    <t>Социальная помощь</t>
  </si>
  <si>
    <t>Реализация государственных функций, связанных с обеспечением национальной безопасности и правоохранительной деятельности</t>
  </si>
  <si>
    <t xml:space="preserve">Пенсионное обеспечение </t>
  </si>
  <si>
    <t>Дотации бюджетам субъектов Российской Феде-рации и муниципальных образований, в том числе:</t>
  </si>
  <si>
    <t xml:space="preserve">дотации бюджетам городских округов на поддержку мер по обеспечению сбалансированности бюджетов </t>
  </si>
  <si>
    <t>дотации бюджетам закрытых административно-территориальных образований</t>
  </si>
  <si>
    <t>дотации бюджетам городских округов на выравнивание бюджетной обеспеченности поселений области</t>
  </si>
  <si>
    <t>2 02 03000 00 0000 151</t>
  </si>
  <si>
    <t>2 02 03024 00 0000 151</t>
  </si>
  <si>
    <t>Освещение</t>
  </si>
  <si>
    <t>Детские дошкольные учреждения</t>
  </si>
  <si>
    <t>Школы - детские сады, школы начльные, неполные средние и средние</t>
  </si>
  <si>
    <t>2 02 04000 00 0000 151</t>
  </si>
  <si>
    <t>Межбюджетные  трансферты,  передаваемые  бюджетам  на  переселение  граждан   из закрытых административно - территориальных образований</t>
  </si>
  <si>
    <t>2 02 01001 04 0001 151</t>
  </si>
  <si>
    <t>2 02  01007 04 0000 151</t>
  </si>
  <si>
    <t>2 02 03024 04 0001 151</t>
  </si>
  <si>
    <t>2 02 03021 04 0000 151</t>
  </si>
  <si>
    <t>2 02 03024 04 0003 151</t>
  </si>
  <si>
    <t>2 02 03015 04 0000 151</t>
  </si>
  <si>
    <t>2 02 03024 04 0010 151</t>
  </si>
  <si>
    <t>2 02 03024 04 0009 151</t>
  </si>
  <si>
    <t>Субвенция на осуществление органами местного самоуправления государственных полномочий  по организации предоставления питания отдельным категориям обучающихся в муниципальных общеобразовательных учреждениях и частичного содержания детей дошкольного возраста в образовательных учреждениях, реализующих основную общеобразовательную программу дошкольного образования</t>
  </si>
  <si>
    <t>5210227</t>
  </si>
  <si>
    <t>Оганизация предоставления питания отдельным категориям обучающихся в муниципальных общеобразовательных учреждениях и частичного содержания детей дошкольного возраста в образовательных учреждениях, реализующих основную общеобразовательную программу дошкольного образования</t>
  </si>
  <si>
    <t>2 02 03024 04 0000 151</t>
  </si>
  <si>
    <t>Субвенции бюджетам муниципальных районов и городских округов области на осуществление оганами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учреждениях и частичному финансированию расходов на содержание детей дошкольного возраста в муниципальных образовательных учреждениях, реализующих основную общеобразовательную программу дошкольного образования</t>
  </si>
  <si>
    <t>2 02 03024 04 0027 151</t>
  </si>
  <si>
    <t>2 02 03024 04 0028 151</t>
  </si>
  <si>
    <t>Субвенции бюджетам городских округов области на осуществление оганами местного самоуправления государственных полномочий по предоставлению питания отдельным категориям обучающихся в муниципальных общеобразовательных учреждениях</t>
  </si>
  <si>
    <t>Субвенции бюджетам городских округов на осуществление органами местного самоуправления государственных полномочий  по частичному финансированию расходов на содержание детей дошкольного возраста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</si>
  <si>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осуществление органами местного самоуправления государственных полномочий  по организации предоставления питания отдельным категориям обучающихся в муниципальных общеобразовательных учреждениях и частичного содержания детей дошкольного возраста в образовательных учреждениях, реализующих основную общеобразовательную программу дошкольного образования</t>
  </si>
  <si>
    <t>Cубвенции бюджетам городских округов на предоставление гражданам субсидий на оплату жилого помещения и коммунальных услуг за счет средств областного бюджета</t>
  </si>
  <si>
    <t>Субвенции бюджетам городских округов области на осуществление органами местного самоуправления   отдельных государственных  полномочий по государственному управлению охраной труда</t>
  </si>
  <si>
    <t>Субвенции бюджетам городских округов области на компенсацию части родительской платы за содержание ребенка в государственных и муниципальных учреждениях, реализующих основную общеобразовательную программу дошкольного образования, за счет средств областного бюджета</t>
  </si>
  <si>
    <t xml:space="preserve"> Субвенции бюджетам городских округов и поселений области на осуществление органами местного самоуправления полномочий по первичному воинскому учету на территориях, где отсутствуют военные комиссариаты </t>
  </si>
  <si>
    <t>Субвенции бюджетам городских округов на реализацию основных общеобразовательных программ в части финансирования расходов на ежемесячное денежное вознаграждение за классное руководство</t>
  </si>
  <si>
    <t>Субвенции местным бюджетам на выполнение передаваемых полномочий субъектов Российиской Федерации</t>
  </si>
  <si>
    <t>Субвенции бюджетам городских округов на реализацию основных  общеобразовательных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</si>
  <si>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>Субвенции бюджетам городских округов области на осуществление органами местного самоуправления   отдельных государственных  полномочий по исполнению  функций комиссий по делам несовершеннолетних и защите их прав</t>
  </si>
  <si>
    <t>Субвенции бюджетам городских округов на осуществление органами местного самоуправления отдельных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правонарушений</t>
  </si>
  <si>
    <t>Субвенции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</t>
  </si>
  <si>
    <t xml:space="preserve"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</si>
  <si>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</si>
  <si>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Субвенции бюджетам городских округов области на организацию предоставления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</si>
  <si>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5210226</t>
  </si>
  <si>
    <t>Частичное финансирование расходов на содержание детей дошкольного возраста в муниципальных образовательных учреждениях, реализующих основную общеобразовательную программу дошкольного образования</t>
  </si>
  <si>
    <t>5210225</t>
  </si>
  <si>
    <t>Предоставление питания отдельным категориям обучающихся в муниципальных общеобразовательных учреждениях</t>
  </si>
  <si>
    <t>Финансовое управление администрации ЗАТО Михайловский Саратовской области</t>
  </si>
  <si>
    <t>администрация ЗАТО Михайловский Саратовской области</t>
  </si>
  <si>
    <t>МУ "Служба МТО и ТО ОМС ЗАТО Михайловский"</t>
  </si>
  <si>
    <t>МУДК ЗАТО Михайловский Саратовской обл.</t>
  </si>
  <si>
    <t>МУ "ЕДДС - 112 ЗАТО Михайловский Саратовской области"</t>
  </si>
  <si>
    <t>Комплексная программа "Профилактика правонарушений и усиление борьбы с преступностью в закрытом административно-территориальном образовании пос.Михайловский Саратовской области" на 2011-2013 г.г.</t>
  </si>
  <si>
    <t>"Профилактика терроризма и экстремизма в ЗАТО Михайловский Саратовской области на 2011-2013 годы"</t>
  </si>
  <si>
    <t>"Молодежная политика и оздоровление детей ЗАТО - пос. Михайловский на 2011-2013 годы"</t>
  </si>
  <si>
    <t>"Улучшение условий и охраны труда в ЗАТО - пос. Михайловский Саратовской области на 2010- 2012 годы"</t>
  </si>
  <si>
    <t>Поступление доходов в бюджет ЗАТО Михайловский Саратовской области на 2013 год</t>
  </si>
  <si>
    <t>2 02 02000 00 0000 151</t>
  </si>
  <si>
    <t xml:space="preserve">Субсидии    бюджетам    субъектов     Российской  Федерации    и     муниципальных     образований (межбюджетные субсидии)
</t>
  </si>
  <si>
    <t>2 02 02999 04 0037 151</t>
  </si>
  <si>
    <t>Субсидия бюджетам городских округов области на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областного дорожного фонда</t>
  </si>
  <si>
    <t>2 02 02999 04 0038 151</t>
  </si>
  <si>
    <t>Субсидия бюджетам городских округов области на капитальный ремонт и ремонт автомобильных дорог общего пользования населенных пунктов за счет средств областного дорожного фонда</t>
  </si>
  <si>
    <t>дотации на выравнивание бюджетной обеспеченности городских округов</t>
  </si>
  <si>
    <t>2 19 04000 04 0000 151</t>
  </si>
  <si>
    <t>Судебная система</t>
  </si>
  <si>
    <t xml:space="preserve">Составление (изменение и дополнение) списков кандидатов в присяжные заседатели федеральных судов общей юрисдикции в Российской Федерации </t>
  </si>
  <si>
    <t>0014000</t>
  </si>
  <si>
    <t>"Программа социально - экономического развития ЗАТО - пос. Михайловский"</t>
  </si>
  <si>
    <t>Мероприятия по предепреждению и ликвидации последствий чрезвычайных ситуаций и стихийных бедствий</t>
  </si>
  <si>
    <t>2180000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</si>
  <si>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</si>
  <si>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</si>
  <si>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Дорожное хозяйство (дорожные фонды)</t>
  </si>
  <si>
    <t>Дорожное хозяйство</t>
  </si>
  <si>
    <t>3150000</t>
  </si>
  <si>
    <t>Поддержка дорожного хозяйства</t>
  </si>
  <si>
    <t>3150200</t>
  </si>
  <si>
    <t>Содержание автомобильных дорог общего пользования</t>
  </si>
  <si>
    <t>3150203</t>
  </si>
  <si>
    <t>7950018</t>
  </si>
  <si>
    <t>7950019</t>
  </si>
  <si>
    <t>Мероприятия в области жилищного хозяйства</t>
  </si>
  <si>
    <t>3500300</t>
  </si>
  <si>
    <t>Областные целевые программы</t>
  </si>
  <si>
    <t>5220000</t>
  </si>
  <si>
    <t>Долгосрочная областная целевая программа "Энергосбережение и повышение энегетической эффективности в Саратовской области на период до 2020 года"</t>
  </si>
  <si>
    <t>5222300</t>
  </si>
  <si>
    <t>"Энергосбережение и повышение энергетической эффективности в ЗАТО - пос. Михайловский  Саратовской области на период  до 2020 года"</t>
  </si>
  <si>
    <t>"Обеспечение населения ЗАТО Михайловский Саратовской области питьевой водой на 2012-2015 годы". "Чистая вода".</t>
  </si>
  <si>
    <t>7950020</t>
  </si>
  <si>
    <t>Модернизация региональных систем общего образования</t>
  </si>
  <si>
    <t>4362100</t>
  </si>
  <si>
    <t>Повышение квалификации, профессиональной переподготовки руководителей общеобразовательных учреждений и учителей</t>
  </si>
  <si>
    <t>4362103</t>
  </si>
  <si>
    <t>Организация осуществления переданных государственных полномочий по модернизации региональной системы общего образования</t>
  </si>
  <si>
    <t>5210229</t>
  </si>
  <si>
    <t>"Обеспечение жилыми помещениями молодых семей в ЗАТО  Михайловский"</t>
  </si>
  <si>
    <t>7950011</t>
  </si>
  <si>
    <t>Федеральные целевые программы</t>
  </si>
  <si>
    <t>1000000</t>
  </si>
  <si>
    <t>Подпрограмма "Обеспечение жильем молодых семей"</t>
  </si>
  <si>
    <t>1008820</t>
  </si>
  <si>
    <t>Подпрограмма "Обеспечение жилыми помещениями молодых семей"</t>
  </si>
  <si>
    <t>5229204</t>
  </si>
  <si>
    <t>Массовый спорт</t>
  </si>
  <si>
    <t>2,0</t>
  </si>
  <si>
    <t>Пограмма социально - экономического развития ЗАТО Михайловский</t>
  </si>
  <si>
    <t>"Энергосбережение  и повышение энергетической эффективности в ЗАТО - пос. Михайловский Саратовской области на период до 2020 года"</t>
  </si>
  <si>
    <t xml:space="preserve"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 </t>
  </si>
  <si>
    <t>795000</t>
  </si>
  <si>
    <t>МКОУ ДОД ДЮСШ ЗАТО Михайловский</t>
  </si>
  <si>
    <t>Ведомственная структура расходов бюджета ЗАТО Михайловский на 2013 год</t>
  </si>
  <si>
    <t>4230000</t>
  </si>
  <si>
    <t>Учреждения по внешкольной работе с детьми</t>
  </si>
  <si>
    <t>4239900</t>
  </si>
  <si>
    <t>Обеспечение деятельности подведомственными учреждениями</t>
  </si>
  <si>
    <t>4400000</t>
  </si>
  <si>
    <t>Учреждения культуры и мероприятия в сфере культуры и кинематографии</t>
  </si>
  <si>
    <t>Распределение бюджетных ассигнований по разделам, подразделам, целевым статьям и видам расходов классификации расходов бюджета ЗАТО Михайловский на 2013 год</t>
  </si>
  <si>
    <t>ПЕРЕЧЕНЬ ЦЕЛЕВЫХ МУНИЦИПАЛЬНЫХ ПРОГРАММ ЗАТО МИХАЙЛОВСКИЙ НА 2013 ГОД</t>
  </si>
  <si>
    <t>0939500</t>
  </si>
  <si>
    <t>Уплата налога на имущество организаций и земельного налога</t>
  </si>
  <si>
    <t>4409500</t>
  </si>
  <si>
    <t>4239500</t>
  </si>
  <si>
    <t>2479500</t>
  </si>
  <si>
    <t>Обслуживание государственного и муниципального долга</t>
  </si>
  <si>
    <t>7950021</t>
  </si>
  <si>
    <t>"Развитие дошкольного образования на 2013-2015г"</t>
  </si>
  <si>
    <t>7950022</t>
  </si>
  <si>
    <t>7950023</t>
  </si>
  <si>
    <t>"Развитие культуры в ЗАТО Михайловский Саратовской области на 2013-2015 годы"</t>
  </si>
  <si>
    <t>7950024</t>
  </si>
  <si>
    <t>Развитие физической культуры и спорта в ЗАТО Михайловский Саратовской области на 2013-2016г"</t>
  </si>
  <si>
    <t>"Развитие местного самоуправления в ЗАТО Михайловский Саратвоской области на 2013-2017г"</t>
  </si>
  <si>
    <t>"Развитие местного самоуправления в ЗАТО Михайловский Саратовской области на 2013-2017г"</t>
  </si>
  <si>
    <t>7950025</t>
  </si>
  <si>
    <t>Строительство, реконструкция, капиталььный ремонт объектов социальной и инженерной инфраструктуры ЗАТО Михайловский Саратовской области на 2013-2015 годы"</t>
  </si>
  <si>
    <t>Пенсионное обеспечение</t>
  </si>
  <si>
    <t>"Развитие физической культуры и спорта в ЗАТО Михайловский Саратовской области на 2013-2016г"</t>
  </si>
  <si>
    <t>"Строительство, реконструкция, капиталььный ремонт объектов социальной и инженерной инфраструктуры ЗАТО Михайловский Саратовской области на 2013-2015 годы"</t>
  </si>
  <si>
    <t>5220610</t>
  </si>
  <si>
    <t>Долгосрочная областная целевая программа «Развитие транспортного комплекса Саратовской области на 2010-2015 годы»</t>
  </si>
  <si>
    <t>5220600</t>
  </si>
  <si>
    <t>Субсидия на капитальный ремонт и ремонт дворовых территорий многоквартирных домов, проездов к дворовым территориям многоквартирных домов населенных пунктов в рамках подпрограммы «Модернизация и развитие автомобильных дорог общего пользования регио-нального и межмуниципального значения Саратовской области» за счет средств областного дорожного фонда</t>
  </si>
  <si>
    <t>5220611</t>
  </si>
  <si>
    <t>Субсидия на капитальный ремонт и ремонт автомобильных дорог общего пользования населенных пунктов в рамках подпрограммы «Модернизация и развитие автомобильных дорог общего пользования регионального и межмуни-ципального значения Саратовской области» за счет средств областного дорожного фонда</t>
  </si>
  <si>
    <t>2 02 01001 04 0002 151</t>
  </si>
  <si>
    <t>2 19 00000 00 0000 000</t>
  </si>
  <si>
    <r>
      <t>В</t>
    </r>
    <r>
      <rPr>
        <b/>
        <sz val="8"/>
        <rFont val="Times New Roman"/>
        <family val="1"/>
        <charset val="204"/>
      </rPr>
      <t>ОЗВРАТ  ОСТАТКОВ  СУБСИДИЙ,  СУБВЕНЦИЙ  И  ИНЫХ   МЕЖБЮДЖЕТНЫХ   ТРАНСФЕРТОВ,   ИМЕЮЩИХ    ЦЕЛЕВОЕ НАЗНАЧЕНИЕ, ПРОШЛЫХ ЛЕТ</t>
    </r>
  </si>
  <si>
    <t>Возврат остатков субсидий, субвенций и иных межбюджетных трансфертов, имеющих целевое назначение прошлых лет из бюджетов городских округов</t>
  </si>
  <si>
    <t>7950026</t>
  </si>
  <si>
    <t>"Благоустройство территории  ЗАТО Михаловский Саратовской области на 2013-2015г"</t>
  </si>
  <si>
    <t>7950027</t>
  </si>
  <si>
    <t>"Комплексное развитие систем коммунальной инфраструктуры ЗАТО Михайловский Саратовской области на период с 2013г. До 2022 г."</t>
  </si>
  <si>
    <t>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</si>
  <si>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2 02 03024 04 0032 151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</si>
  <si>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по организации осуществления переданных полномочий по осуществлению модернизации региональной системы общего образования</t>
  </si>
  <si>
    <t>2 02 03078 04 0000 151</t>
  </si>
  <si>
    <t>Субвенции бюджетам муниципальных районов и городских округов области на осуществение органами местного самоуправления отдельных государственных полномочий по осуществлению модернизации региональной системы общего образования</t>
  </si>
  <si>
    <t>4362105</t>
  </si>
  <si>
    <t>4362106</t>
  </si>
  <si>
    <t>Пополнение фондов школьных библиотек</t>
  </si>
  <si>
    <t>Развитие школьной инфраструктуры (текущий ремонт с целью обеспечения выполнения требований к санитарно - бытовым условиям и охране здоровья обучающихся, а так же с целью подготовки помещений для установки оборудования)</t>
  </si>
  <si>
    <t>"Повышение безопасности дорожного движения ЗАТО - пос. Михайловский Саратовской области на 2013-2015 годы"</t>
  </si>
  <si>
    <t>5200601</t>
  </si>
  <si>
    <t>Переселение граждан из ЗАТО за счет средств местного бюджета</t>
  </si>
  <si>
    <t>3510513</t>
  </si>
  <si>
    <t xml:space="preserve"> Возмещение недополученных доходов в связи с оказанием  услуг муниципальных бань  </t>
  </si>
  <si>
    <t>"Улучшение условий и охраны труда в ЗАТО Михайловский Саратовской области на 2013- 2015 годы"</t>
  </si>
  <si>
    <t>"Повышение безопасности дорожного движения ЗАТО Михайловский Саратовской области на 2013 - 2015 годы"</t>
  </si>
  <si>
    <t>"Ремонт автомобильных дорог общего пользования на территории ЗАТО Михайловский  Саратовской области на 2013 год"</t>
  </si>
  <si>
    <t>"Ремонт дворовых территорий многоквартирных домов, проездов к дворовым территориям многоквартирных домов, расположенных на территории ЗАТО Михайловский Саратовской области на 2013 год"</t>
  </si>
  <si>
    <t>"Молодежная политика и оздоровление детей ЗАТО Михайловский на 2011-2013 годы"</t>
  </si>
  <si>
    <t>"Противодействие злоупотреблению наркотическими средствами и их незаконному обороту в ЗАТО Михайловский Саратовской области"</t>
  </si>
  <si>
    <t>"Комплексное развитие систем коммунальной инфраструктуры ЗАТО Михайловский Саратовской области на период с 2013г. до 2022 г."</t>
  </si>
  <si>
    <t>"Улучшение условий и охраны труда в ЗАТО  Михайловский Саратовской области на 2013- 2015 годы"</t>
  </si>
  <si>
    <t>2 02 03007 04 0000 151</t>
  </si>
  <si>
    <t>Субвенции бюджетам муниципальных районов и городских округов на осушествление государственных полномочий на составление (изменение) списков кандидатов в присяжные заседатели  федеральных судов общей юрисдикции в Российской Федерации</t>
  </si>
  <si>
    <t>2 02 02999 04 0029 151</t>
  </si>
  <si>
    <t>2 02 02051 04 0000 151</t>
  </si>
  <si>
    <t xml:space="preserve">Субсидии бюджетам городских округов области на обеспечение жильем молодых семей за счет федерального бюджета </t>
  </si>
  <si>
    <t xml:space="preserve">Субсидии бюджетам городских округов области на обеспечение жильем молодых семей за счет областного бюджета </t>
  </si>
  <si>
    <t>ДОХОДЫ ОТ ПРОДАЖИ МАТЕРИАЛЬНЫХ И НЕМАТЕРИАЛЬНЫХ АКТИВОВ</t>
  </si>
</sst>
</file>

<file path=xl/styles.xml><?xml version="1.0" encoding="utf-8"?>
<styleSheet xmlns="http://schemas.openxmlformats.org/spreadsheetml/2006/main">
  <numFmts count="3">
    <numFmt numFmtId="164" formatCode="000"/>
    <numFmt numFmtId="165" formatCode="#,##0.0"/>
    <numFmt numFmtId="166" formatCode="##,###,###,###,###,###,###"/>
  </numFmts>
  <fonts count="4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Arial CYR"/>
    </font>
    <font>
      <sz val="7"/>
      <color indexed="8"/>
      <name val="Times New Roman"/>
      <family val="1"/>
      <charset val="204"/>
    </font>
    <font>
      <b/>
      <sz val="10"/>
      <color indexed="8"/>
      <name val="Arial CYR"/>
    </font>
    <font>
      <b/>
      <sz val="9"/>
      <color indexed="8"/>
      <name val="Times New Roman"/>
      <family val="1"/>
      <charset val="204"/>
    </font>
    <font>
      <b/>
      <sz val="9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name val="Arial Cyr"/>
      <charset val="204"/>
    </font>
    <font>
      <sz val="10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7"/>
      <color indexed="8"/>
      <name val="Arial CY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ahoma"/>
      <family val="2"/>
      <charset val="204"/>
    </font>
    <font>
      <b/>
      <sz val="13"/>
      <name val="Times New Roman"/>
      <family val="1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7"/>
      <name val="Tahoma"/>
      <family val="2"/>
      <charset val="204"/>
    </font>
    <font>
      <b/>
      <sz val="8"/>
      <color indexed="12"/>
      <name val="Tahoma"/>
      <family val="2"/>
      <charset val="204"/>
    </font>
    <font>
      <i/>
      <sz val="8"/>
      <name val="Tahoma"/>
      <family val="2"/>
      <charset val="204"/>
    </font>
    <font>
      <sz val="9"/>
      <name val="Arial Cyr"/>
      <family val="2"/>
      <charset val="204"/>
    </font>
    <font>
      <b/>
      <sz val="10"/>
      <color indexed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</cellStyleXfs>
  <cellXfs count="25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4" fontId="8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1" fillId="0" borderId="0" xfId="0" applyFont="1"/>
    <xf numFmtId="0" fontId="1" fillId="0" borderId="0" xfId="0" applyFont="1"/>
    <xf numFmtId="4" fontId="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19" fillId="0" borderId="0" xfId="0" applyNumberFormat="1" applyFont="1" applyBorder="1" applyAlignment="1">
      <alignment horizontal="center" wrapText="1"/>
    </xf>
    <xf numFmtId="0" fontId="23" fillId="0" borderId="0" xfId="0" applyFont="1"/>
    <xf numFmtId="0" fontId="25" fillId="0" borderId="0" xfId="0" applyFont="1"/>
    <xf numFmtId="0" fontId="1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4" fontId="8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justify" wrapText="1"/>
    </xf>
    <xf numFmtId="3" fontId="29" fillId="0" borderId="0" xfId="0" applyNumberFormat="1" applyFont="1" applyBorder="1" applyAlignment="1">
      <alignment horizontal="center" wrapText="1"/>
    </xf>
    <xf numFmtId="165" fontId="7" fillId="0" borderId="6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12" fillId="0" borderId="5" xfId="0" applyFont="1" applyBorder="1" applyAlignment="1">
      <alignment horizontal="justify" wrapText="1"/>
    </xf>
    <xf numFmtId="165" fontId="7" fillId="0" borderId="6" xfId="0" applyNumberFormat="1" applyFont="1" applyFill="1" applyBorder="1" applyAlignment="1">
      <alignment horizontal="center"/>
    </xf>
    <xf numFmtId="0" fontId="32" fillId="0" borderId="0" xfId="4" applyFont="1" applyFill="1"/>
    <xf numFmtId="0" fontId="34" fillId="0" borderId="0" xfId="4" applyFont="1" applyFill="1" applyProtection="1"/>
    <xf numFmtId="0" fontId="34" fillId="0" borderId="0" xfId="4" applyFont="1" applyFill="1" applyAlignment="1" applyProtection="1">
      <alignment horizontal="left"/>
    </xf>
    <xf numFmtId="0" fontId="34" fillId="0" borderId="0" xfId="4" applyFont="1" applyFill="1"/>
    <xf numFmtId="0" fontId="36" fillId="0" borderId="0" xfId="4" applyFont="1" applyFill="1"/>
    <xf numFmtId="4" fontId="37" fillId="0" borderId="1" xfId="4" applyNumberFormat="1" applyFont="1" applyFill="1" applyBorder="1" applyAlignment="1" applyProtection="1">
      <alignment vertical="top" wrapText="1"/>
    </xf>
    <xf numFmtId="4" fontId="37" fillId="0" borderId="1" xfId="4" applyNumberFormat="1" applyFont="1" applyFill="1" applyBorder="1" applyAlignment="1" applyProtection="1">
      <alignment horizontal="center"/>
    </xf>
    <xf numFmtId="4" fontId="38" fillId="0" borderId="1" xfId="4" applyNumberFormat="1" applyFont="1" applyFill="1" applyBorder="1" applyAlignment="1" applyProtection="1">
      <alignment vertical="top" wrapText="1"/>
    </xf>
    <xf numFmtId="4" fontId="38" fillId="0" borderId="1" xfId="4" applyNumberFormat="1" applyFont="1" applyFill="1" applyBorder="1" applyAlignment="1" applyProtection="1">
      <alignment horizontal="center"/>
    </xf>
    <xf numFmtId="4" fontId="2" fillId="0" borderId="1" xfId="4" applyNumberFormat="1" applyFill="1" applyBorder="1" applyAlignment="1">
      <alignment vertical="top" wrapText="1"/>
    </xf>
    <xf numFmtId="0" fontId="2" fillId="0" borderId="0" xfId="4" applyFill="1"/>
    <xf numFmtId="4" fontId="38" fillId="0" borderId="1" xfId="4" applyNumberFormat="1" applyFont="1" applyFill="1" applyBorder="1" applyAlignment="1" applyProtection="1">
      <alignment vertical="top"/>
    </xf>
    <xf numFmtId="0" fontId="40" fillId="0" borderId="0" xfId="4" applyFont="1" applyFill="1"/>
    <xf numFmtId="4" fontId="40" fillId="0" borderId="1" xfId="4" applyNumberFormat="1" applyFont="1" applyFill="1" applyBorder="1"/>
    <xf numFmtId="4" fontId="36" fillId="0" borderId="1" xfId="4" applyNumberFormat="1" applyFont="1" applyFill="1" applyBorder="1"/>
    <xf numFmtId="4" fontId="32" fillId="0" borderId="1" xfId="4" applyNumberFormat="1" applyFont="1" applyFill="1" applyBorder="1"/>
    <xf numFmtId="4" fontId="41" fillId="0" borderId="1" xfId="4" applyNumberFormat="1" applyFont="1" applyFill="1" applyBorder="1"/>
    <xf numFmtId="4" fontId="42" fillId="0" borderId="1" xfId="4" applyNumberFormat="1" applyFont="1" applyFill="1" applyBorder="1" applyAlignment="1" applyProtection="1">
      <alignment wrapText="1"/>
      <protection locked="0"/>
    </xf>
    <xf numFmtId="4" fontId="41" fillId="0" borderId="1" xfId="4" applyNumberFormat="1" applyFont="1" applyFill="1" applyBorder="1" applyAlignment="1"/>
    <xf numFmtId="4" fontId="14" fillId="0" borderId="1" xfId="4" applyNumberFormat="1" applyFont="1" applyFill="1" applyBorder="1" applyAlignment="1">
      <alignment wrapText="1"/>
    </xf>
    <xf numFmtId="4" fontId="32" fillId="0" borderId="0" xfId="4" applyNumberFormat="1" applyFont="1" applyFill="1" applyBorder="1"/>
    <xf numFmtId="165" fontId="32" fillId="0" borderId="0" xfId="4" applyNumberFormat="1" applyFont="1" applyFill="1" applyBorder="1" applyAlignment="1"/>
    <xf numFmtId="4" fontId="32" fillId="0" borderId="7" xfId="4" applyNumberFormat="1" applyFont="1" applyFill="1" applyBorder="1"/>
    <xf numFmtId="165" fontId="32" fillId="0" borderId="7" xfId="4" applyNumberFormat="1" applyFont="1" applyFill="1" applyBorder="1" applyAlignment="1"/>
    <xf numFmtId="4" fontId="32" fillId="0" borderId="0" xfId="4" applyNumberFormat="1" applyFont="1" applyFill="1"/>
    <xf numFmtId="165" fontId="32" fillId="0" borderId="0" xfId="4" applyNumberFormat="1" applyFont="1" applyFill="1" applyAlignment="1"/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wrapText="1"/>
    </xf>
    <xf numFmtId="49" fontId="8" fillId="0" borderId="11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24" fillId="0" borderId="5" xfId="0" applyFont="1" applyBorder="1" applyAlignment="1">
      <alignment horizontal="justify" wrapText="1"/>
    </xf>
    <xf numFmtId="4" fontId="18" fillId="0" borderId="12" xfId="0" applyNumberFormat="1" applyFont="1" applyFill="1" applyBorder="1" applyAlignment="1">
      <alignment wrapText="1"/>
    </xf>
    <xf numFmtId="4" fontId="18" fillId="0" borderId="13" xfId="0" applyNumberFormat="1" applyFont="1" applyFill="1" applyBorder="1" applyAlignment="1">
      <alignment wrapText="1"/>
    </xf>
    <xf numFmtId="0" fontId="19" fillId="0" borderId="14" xfId="0" applyFont="1" applyFill="1" applyBorder="1" applyAlignment="1">
      <alignment horizontal="center" wrapText="1"/>
    </xf>
    <xf numFmtId="49" fontId="19" fillId="0" borderId="8" xfId="0" applyNumberFormat="1" applyFont="1" applyFill="1" applyBorder="1" applyAlignment="1">
      <alignment horizontal="center" wrapText="1"/>
    </xf>
    <xf numFmtId="3" fontId="20" fillId="0" borderId="8" xfId="0" applyNumberFormat="1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justify" wrapText="1"/>
    </xf>
    <xf numFmtId="0" fontId="19" fillId="0" borderId="11" xfId="0" applyFont="1" applyFill="1" applyBorder="1" applyAlignment="1">
      <alignment horizontal="center" wrapText="1"/>
    </xf>
    <xf numFmtId="49" fontId="17" fillId="0" borderId="11" xfId="0" applyNumberFormat="1" applyFont="1" applyFill="1" applyBorder="1" applyAlignment="1">
      <alignment horizontal="center" wrapText="1"/>
    </xf>
    <xf numFmtId="165" fontId="17" fillId="0" borderId="15" xfId="0" applyNumberFormat="1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justify" wrapText="1"/>
    </xf>
    <xf numFmtId="49" fontId="17" fillId="0" borderId="1" xfId="0" applyNumberFormat="1" applyFont="1" applyFill="1" applyBorder="1" applyAlignment="1">
      <alignment horizontal="center" wrapText="1"/>
    </xf>
    <xf numFmtId="165" fontId="17" fillId="0" borderId="6" xfId="0" applyNumberFormat="1" applyFont="1" applyFill="1" applyBorder="1" applyAlignment="1">
      <alignment horizontal="right" wrapText="1"/>
    </xf>
    <xf numFmtId="0" fontId="24" fillId="0" borderId="5" xfId="0" applyFont="1" applyFill="1" applyBorder="1" applyAlignment="1">
      <alignment horizontal="justify" wrapText="1"/>
    </xf>
    <xf numFmtId="4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165" fontId="12" fillId="0" borderId="6" xfId="0" applyNumberFormat="1" applyFont="1" applyFill="1" applyBorder="1"/>
    <xf numFmtId="0" fontId="17" fillId="0" borderId="1" xfId="0" applyFont="1" applyFill="1" applyBorder="1" applyAlignment="1">
      <alignment horizontal="right" wrapText="1"/>
    </xf>
    <xf numFmtId="0" fontId="24" fillId="0" borderId="1" xfId="0" applyFont="1" applyFill="1" applyBorder="1" applyAlignment="1">
      <alignment horizontal="right" wrapText="1"/>
    </xf>
    <xf numFmtId="49" fontId="24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/>
    <xf numFmtId="0" fontId="5" fillId="0" borderId="5" xfId="0" applyFont="1" applyFill="1" applyBorder="1" applyAlignment="1">
      <alignment horizontal="justify" wrapText="1"/>
    </xf>
    <xf numFmtId="0" fontId="8" fillId="0" borderId="17" xfId="0" applyFont="1" applyFill="1" applyBorder="1" applyAlignment="1">
      <alignment horizontal="justify" wrapText="1"/>
    </xf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4" fontId="8" fillId="0" borderId="20" xfId="0" applyNumberFormat="1" applyFont="1" applyFill="1" applyBorder="1"/>
    <xf numFmtId="165" fontId="12" fillId="0" borderId="21" xfId="0" applyNumberFormat="1" applyFont="1" applyFill="1" applyBorder="1"/>
    <xf numFmtId="0" fontId="26" fillId="0" borderId="0" xfId="0" applyFont="1" applyFill="1" applyBorder="1" applyAlignment="1">
      <alignment horizontal="justify" wrapText="1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4" fontId="13" fillId="0" borderId="0" xfId="0" applyNumberFormat="1" applyFont="1" applyFill="1"/>
    <xf numFmtId="0" fontId="3" fillId="0" borderId="0" xfId="0" applyFont="1" applyFill="1" applyAlignment="1">
      <alignment horizontal="justify" wrapText="1"/>
    </xf>
    <xf numFmtId="0" fontId="16" fillId="0" borderId="0" xfId="1" applyFill="1" applyAlignment="1" applyProtection="1">
      <alignment horizontal="justify" wrapText="1"/>
    </xf>
    <xf numFmtId="0" fontId="5" fillId="0" borderId="0" xfId="0" applyFont="1" applyFill="1" applyAlignment="1">
      <alignment horizontal="justify" wrapText="1"/>
    </xf>
    <xf numFmtId="0" fontId="27" fillId="0" borderId="0" xfId="0" applyFont="1" applyFill="1" applyAlignment="1">
      <alignment horizontal="justify" wrapText="1"/>
    </xf>
    <xf numFmtId="0" fontId="24" fillId="0" borderId="0" xfId="0" applyFont="1" applyFill="1" applyAlignment="1">
      <alignment horizontal="justify" wrapText="1"/>
    </xf>
    <xf numFmtId="0" fontId="0" fillId="0" borderId="0" xfId="0" applyFill="1" applyAlignment="1">
      <alignment horizontal="justify" wrapText="1"/>
    </xf>
    <xf numFmtId="0" fontId="24" fillId="0" borderId="0" xfId="0" applyFont="1" applyFill="1" applyBorder="1" applyAlignment="1">
      <alignment horizontal="right" wrapText="1"/>
    </xf>
    <xf numFmtId="0" fontId="19" fillId="0" borderId="8" xfId="0" applyFont="1" applyFill="1" applyBorder="1" applyAlignment="1">
      <alignment horizontal="center" wrapText="1"/>
    </xf>
    <xf numFmtId="165" fontId="8" fillId="0" borderId="15" xfId="0" applyNumberFormat="1" applyFont="1" applyBorder="1" applyAlignment="1">
      <alignment horizontal="center"/>
    </xf>
    <xf numFmtId="0" fontId="24" fillId="0" borderId="1" xfId="4" applyFont="1" applyFill="1" applyBorder="1" applyAlignment="1" applyProtection="1">
      <alignment vertical="top" wrapText="1"/>
    </xf>
    <xf numFmtId="0" fontId="17" fillId="0" borderId="1" xfId="4" applyFont="1" applyFill="1" applyBorder="1" applyAlignment="1" applyProtection="1">
      <alignment vertical="top" wrapText="1"/>
    </xf>
    <xf numFmtId="0" fontId="24" fillId="0" borderId="1" xfId="4" applyFont="1" applyFill="1" applyBorder="1" applyAlignment="1">
      <alignment vertical="top" wrapText="1"/>
    </xf>
    <xf numFmtId="0" fontId="5" fillId="0" borderId="1" xfId="4" applyFont="1" applyFill="1" applyBorder="1" applyAlignment="1">
      <alignment vertical="top" wrapText="1"/>
    </xf>
    <xf numFmtId="49" fontId="43" fillId="0" borderId="1" xfId="4" applyNumberFormat="1" applyFont="1" applyFill="1" applyBorder="1" applyAlignment="1">
      <alignment horizontal="left" vertical="center" wrapText="1"/>
    </xf>
    <xf numFmtId="49" fontId="12" fillId="0" borderId="1" xfId="4" applyNumberFormat="1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left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 applyProtection="1">
      <alignment wrapText="1"/>
      <protection locked="0"/>
    </xf>
    <xf numFmtId="0" fontId="5" fillId="0" borderId="0" xfId="4" applyFont="1" applyFill="1" applyBorder="1" applyAlignment="1"/>
    <xf numFmtId="0" fontId="5" fillId="0" borderId="0" xfId="4" applyFont="1" applyFill="1" applyBorder="1"/>
    <xf numFmtId="0" fontId="5" fillId="0" borderId="7" xfId="4" applyFont="1" applyFill="1" applyBorder="1"/>
    <xf numFmtId="0" fontId="5" fillId="0" borderId="0" xfId="4" applyFont="1" applyFill="1"/>
    <xf numFmtId="4" fontId="34" fillId="0" borderId="11" xfId="4" applyNumberFormat="1" applyFont="1" applyFill="1" applyBorder="1" applyAlignment="1" applyProtection="1">
      <alignment horizontal="left" vertical="top" wrapText="1"/>
    </xf>
    <xf numFmtId="4" fontId="35" fillId="0" borderId="11" xfId="4" applyNumberFormat="1" applyFont="1" applyFill="1" applyBorder="1" applyAlignment="1" applyProtection="1">
      <alignment horizontal="center" wrapText="1"/>
    </xf>
    <xf numFmtId="49" fontId="34" fillId="0" borderId="15" xfId="4" applyNumberFormat="1" applyFont="1" applyFill="1" applyBorder="1" applyAlignment="1" applyProtection="1">
      <alignment horizontal="center" vertical="center" wrapText="1"/>
    </xf>
    <xf numFmtId="49" fontId="43" fillId="0" borderId="26" xfId="4" applyNumberFormat="1" applyFont="1" applyFill="1" applyBorder="1" applyAlignment="1">
      <alignment horizontal="left" vertical="center" wrapText="1"/>
    </xf>
    <xf numFmtId="165" fontId="40" fillId="0" borderId="26" xfId="4" applyNumberFormat="1" applyFont="1" applyFill="1" applyBorder="1" applyAlignment="1">
      <alignment vertical="center"/>
    </xf>
    <xf numFmtId="4" fontId="40" fillId="0" borderId="26" xfId="4" applyNumberFormat="1" applyFont="1" applyFill="1" applyBorder="1"/>
    <xf numFmtId="165" fontId="40" fillId="0" borderId="27" xfId="4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3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22" xfId="0" applyNumberFormat="1" applyFont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165" fontId="0" fillId="0" borderId="0" xfId="0" applyNumberFormat="1" applyFill="1"/>
    <xf numFmtId="165" fontId="8" fillId="0" borderId="15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165" fontId="5" fillId="0" borderId="0" xfId="0" applyNumberFormat="1" applyFont="1" applyFill="1"/>
    <xf numFmtId="0" fontId="5" fillId="0" borderId="1" xfId="4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3" applyNumberFormat="1" applyFont="1" applyFill="1" applyBorder="1" applyAlignment="1">
      <alignment horizontal="justify" vertical="center" wrapText="1"/>
    </xf>
    <xf numFmtId="0" fontId="45" fillId="0" borderId="25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7" xfId="4" applyFont="1" applyFill="1" applyBorder="1" applyAlignment="1">
      <alignment horizontal="left"/>
    </xf>
    <xf numFmtId="0" fontId="13" fillId="0" borderId="0" xfId="4" applyFont="1" applyFill="1" applyAlignment="1">
      <alignment horizontal="left"/>
    </xf>
    <xf numFmtId="4" fontId="39" fillId="0" borderId="1" xfId="4" applyNumberFormat="1" applyFont="1" applyFill="1" applyBorder="1" applyAlignment="1">
      <alignment vertical="top" wrapText="1"/>
    </xf>
    <xf numFmtId="0" fontId="5" fillId="0" borderId="1" xfId="4" applyFont="1" applyFill="1" applyBorder="1" applyAlignment="1" applyProtection="1">
      <alignment horizontal="justify" wrapText="1"/>
      <protection locked="0"/>
    </xf>
    <xf numFmtId="0" fontId="5" fillId="0" borderId="1" xfId="4" applyFont="1" applyFill="1" applyBorder="1" applyAlignment="1">
      <alignment horizontal="justify" wrapText="1"/>
    </xf>
    <xf numFmtId="0" fontId="12" fillId="0" borderId="1" xfId="4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wrapText="1"/>
    </xf>
    <xf numFmtId="0" fontId="12" fillId="0" borderId="10" xfId="0" applyFont="1" applyBorder="1" applyAlignment="1">
      <alignment wrapText="1"/>
    </xf>
    <xf numFmtId="0" fontId="30" fillId="0" borderId="5" xfId="4" applyFont="1" applyFill="1" applyBorder="1" applyAlignment="1">
      <alignment horizontal="left"/>
    </xf>
    <xf numFmtId="165" fontId="36" fillId="0" borderId="6" xfId="4" applyNumberFormat="1" applyFont="1" applyFill="1" applyBorder="1" applyAlignment="1">
      <alignment vertical="center"/>
    </xf>
    <xf numFmtId="0" fontId="13" fillId="0" borderId="5" xfId="4" applyFont="1" applyFill="1" applyBorder="1" applyAlignment="1">
      <alignment horizontal="left"/>
    </xf>
    <xf numFmtId="49" fontId="5" fillId="0" borderId="1" xfId="4" applyNumberFormat="1" applyFont="1" applyFill="1" applyBorder="1" applyAlignment="1">
      <alignment horizontal="justify" wrapText="1"/>
    </xf>
    <xf numFmtId="165" fontId="32" fillId="0" borderId="6" xfId="4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5" fillId="0" borderId="0" xfId="0" applyFont="1" applyBorder="1"/>
    <xf numFmtId="4" fontId="7" fillId="0" borderId="6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5" fillId="0" borderId="39" xfId="0" applyFont="1" applyBorder="1" applyAlignment="1">
      <alignment horizontal="justify" wrapText="1"/>
    </xf>
    <xf numFmtId="0" fontId="17" fillId="0" borderId="1" xfId="0" applyFont="1" applyFill="1" applyBorder="1" applyAlignment="1">
      <alignment horizontal="justify" wrapText="1"/>
    </xf>
    <xf numFmtId="49" fontId="17" fillId="0" borderId="4" xfId="0" applyNumberFormat="1" applyFont="1" applyFill="1" applyBorder="1" applyAlignment="1">
      <alignment horizontal="center" wrapText="1"/>
    </xf>
    <xf numFmtId="0" fontId="24" fillId="0" borderId="23" xfId="0" applyFont="1" applyFill="1" applyBorder="1" applyAlignment="1">
      <alignment horizontal="right" wrapText="1"/>
    </xf>
    <xf numFmtId="0" fontId="45" fillId="0" borderId="5" xfId="4" applyFont="1" applyFill="1" applyBorder="1" applyAlignment="1">
      <alignment horizontal="left"/>
    </xf>
    <xf numFmtId="165" fontId="40" fillId="0" borderId="6" xfId="4" applyNumberFormat="1" applyFont="1" applyFill="1" applyBorder="1" applyAlignment="1">
      <alignment vertical="center"/>
    </xf>
    <xf numFmtId="0" fontId="44" fillId="0" borderId="10" xfId="4" applyFont="1" applyFill="1" applyBorder="1" applyAlignment="1" applyProtection="1">
      <alignment horizontal="left" vertical="center" wrapText="1"/>
    </xf>
    <xf numFmtId="0" fontId="24" fillId="0" borderId="11" xfId="4" applyFont="1" applyFill="1" applyBorder="1" applyAlignment="1" applyProtection="1">
      <alignment horizontal="center" vertical="center" wrapText="1"/>
    </xf>
    <xf numFmtId="166" fontId="22" fillId="0" borderId="5" xfId="4" applyNumberFormat="1" applyFont="1" applyFill="1" applyBorder="1" applyAlignment="1" applyProtection="1">
      <alignment vertical="top"/>
    </xf>
    <xf numFmtId="165" fontId="36" fillId="0" borderId="6" xfId="4" applyNumberFormat="1" applyFont="1" applyFill="1" applyBorder="1" applyAlignment="1" applyProtection="1">
      <alignment vertical="center"/>
    </xf>
    <xf numFmtId="166" fontId="44" fillId="0" borderId="5" xfId="4" applyNumberFormat="1" applyFont="1" applyFill="1" applyBorder="1" applyAlignment="1" applyProtection="1">
      <alignment horizontal="left" vertical="top"/>
    </xf>
    <xf numFmtId="165" fontId="32" fillId="0" borderId="6" xfId="4" applyNumberFormat="1" applyFont="1" applyFill="1" applyBorder="1" applyAlignment="1" applyProtection="1">
      <alignment vertical="center"/>
    </xf>
    <xf numFmtId="0" fontId="44" fillId="0" borderId="5" xfId="4" applyFont="1" applyFill="1" applyBorder="1" applyAlignment="1" applyProtection="1">
      <alignment vertical="top"/>
    </xf>
    <xf numFmtId="0" fontId="44" fillId="0" borderId="5" xfId="4" applyFont="1" applyFill="1" applyBorder="1" applyAlignment="1" applyProtection="1">
      <alignment horizontal="left" vertical="top" wrapText="1"/>
    </xf>
    <xf numFmtId="0" fontId="44" fillId="0" borderId="5" xfId="4" applyFont="1" applyFill="1" applyBorder="1" applyAlignment="1" applyProtection="1">
      <alignment horizontal="left" vertical="top"/>
    </xf>
    <xf numFmtId="165" fontId="38" fillId="0" borderId="6" xfId="4" applyNumberFormat="1" applyFont="1" applyFill="1" applyBorder="1" applyAlignment="1" applyProtection="1">
      <alignment vertical="center"/>
    </xf>
    <xf numFmtId="165" fontId="38" fillId="0" borderId="6" xfId="4" applyNumberFormat="1" applyFont="1" applyFill="1" applyBorder="1" applyAlignment="1" applyProtection="1">
      <alignment vertical="center"/>
      <protection locked="0"/>
    </xf>
    <xf numFmtId="165" fontId="2" fillId="0" borderId="6" xfId="4" applyNumberFormat="1" applyFill="1" applyBorder="1" applyAlignment="1">
      <alignment vertical="center"/>
    </xf>
    <xf numFmtId="165" fontId="40" fillId="0" borderId="6" xfId="4" applyNumberFormat="1" applyFont="1" applyFill="1" applyBorder="1" applyAlignment="1"/>
    <xf numFmtId="165" fontId="32" fillId="0" borderId="6" xfId="4" applyNumberFormat="1" applyFont="1" applyFill="1" applyBorder="1" applyAlignment="1"/>
    <xf numFmtId="0" fontId="44" fillId="0" borderId="5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left"/>
    </xf>
    <xf numFmtId="0" fontId="31" fillId="0" borderId="34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164" fontId="5" fillId="0" borderId="5" xfId="2" applyNumberFormat="1" applyFont="1" applyFill="1" applyBorder="1" applyAlignment="1" applyProtection="1">
      <alignment horizontal="justify" wrapText="1"/>
      <protection hidden="1"/>
    </xf>
    <xf numFmtId="0" fontId="5" fillId="0" borderId="5" xfId="4" applyNumberFormat="1" applyFont="1" applyFill="1" applyBorder="1" applyAlignment="1">
      <alignment horizontal="justify" vertical="center" wrapText="1"/>
    </xf>
    <xf numFmtId="49" fontId="31" fillId="0" borderId="31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/>
    </xf>
    <xf numFmtId="0" fontId="5" fillId="0" borderId="1" xfId="0" applyFont="1" applyBorder="1" applyAlignment="1">
      <alignment horizontal="justify" wrapText="1"/>
    </xf>
    <xf numFmtId="165" fontId="7" fillId="0" borderId="1" xfId="0" applyNumberFormat="1" applyFont="1" applyFill="1" applyBorder="1" applyAlignment="1">
      <alignment horizontal="center"/>
    </xf>
    <xf numFmtId="4" fontId="10" fillId="0" borderId="40" xfId="0" applyNumberFormat="1" applyFont="1" applyBorder="1" applyAlignment="1">
      <alignment horizontal="center"/>
    </xf>
    <xf numFmtId="0" fontId="5" fillId="0" borderId="23" xfId="0" applyFont="1" applyBorder="1" applyAlignment="1">
      <alignment horizontal="justify" wrapText="1"/>
    </xf>
    <xf numFmtId="49" fontId="7" fillId="0" borderId="23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165" fontId="7" fillId="0" borderId="23" xfId="0" applyNumberFormat="1" applyFont="1" applyFill="1" applyBorder="1" applyAlignment="1">
      <alignment horizontal="center"/>
    </xf>
    <xf numFmtId="0" fontId="12" fillId="0" borderId="4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165" fontId="8" fillId="0" borderId="42" xfId="0" applyNumberFormat="1" applyFont="1" applyFill="1" applyBorder="1" applyAlignment="1">
      <alignment horizontal="center"/>
    </xf>
    <xf numFmtId="0" fontId="9" fillId="0" borderId="0" xfId="0" applyFont="1" applyBorder="1"/>
    <xf numFmtId="0" fontId="5" fillId="0" borderId="16" xfId="0" applyFont="1" applyBorder="1" applyAlignment="1">
      <alignment horizontal="justify" wrapText="1"/>
    </xf>
    <xf numFmtId="49" fontId="17" fillId="0" borderId="37" xfId="0" applyNumberFormat="1" applyFont="1" applyFill="1" applyBorder="1" applyAlignment="1">
      <alignment horizontal="center" wrapText="1"/>
    </xf>
    <xf numFmtId="49" fontId="17" fillId="0" borderId="23" xfId="0" applyNumberFormat="1" applyFont="1" applyFill="1" applyBorder="1" applyAlignment="1">
      <alignment horizontal="center" wrapText="1"/>
    </xf>
    <xf numFmtId="4" fontId="12" fillId="0" borderId="23" xfId="0" applyNumberFormat="1" applyFont="1" applyFill="1" applyBorder="1"/>
    <xf numFmtId="165" fontId="12" fillId="0" borderId="36" xfId="0" applyNumberFormat="1" applyFont="1" applyFill="1" applyBorder="1"/>
    <xf numFmtId="165" fontId="12" fillId="0" borderId="1" xfId="0" applyNumberFormat="1" applyFont="1" applyFill="1" applyBorder="1"/>
    <xf numFmtId="0" fontId="12" fillId="0" borderId="1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165" fontId="12" fillId="0" borderId="23" xfId="0" applyNumberFormat="1" applyFont="1" applyFill="1" applyBorder="1"/>
    <xf numFmtId="4" fontId="7" fillId="3" borderId="1" xfId="0" applyNumberFormat="1" applyFont="1" applyFill="1" applyBorder="1" applyAlignment="1">
      <alignment horizontal="center"/>
    </xf>
    <xf numFmtId="0" fontId="30" fillId="0" borderId="16" xfId="4" applyFont="1" applyFill="1" applyBorder="1" applyAlignment="1">
      <alignment horizontal="left"/>
    </xf>
    <xf numFmtId="0" fontId="12" fillId="0" borderId="23" xfId="0" applyFont="1" applyBorder="1" applyAlignment="1">
      <alignment horizontal="justify" wrapText="1"/>
    </xf>
    <xf numFmtId="4" fontId="36" fillId="0" borderId="23" xfId="4" applyNumberFormat="1" applyFont="1" applyFill="1" applyBorder="1"/>
    <xf numFmtId="165" fontId="36" fillId="0" borderId="36" xfId="4" applyNumberFormat="1" applyFont="1" applyFill="1" applyBorder="1" applyAlignment="1">
      <alignment vertical="center"/>
    </xf>
    <xf numFmtId="0" fontId="13" fillId="0" borderId="25" xfId="4" applyFont="1" applyFill="1" applyBorder="1" applyAlignment="1">
      <alignment horizontal="left"/>
    </xf>
    <xf numFmtId="0" fontId="5" fillId="0" borderId="26" xfId="0" applyFont="1" applyBorder="1" applyAlignment="1">
      <alignment horizontal="justify"/>
    </xf>
    <xf numFmtId="4" fontId="32" fillId="0" borderId="26" xfId="4" applyNumberFormat="1" applyFont="1" applyFill="1" applyBorder="1"/>
    <xf numFmtId="165" fontId="32" fillId="0" borderId="27" xfId="4" applyNumberFormat="1" applyFont="1" applyFill="1" applyBorder="1" applyAlignment="1">
      <alignment vertical="center"/>
    </xf>
    <xf numFmtId="0" fontId="17" fillId="0" borderId="23" xfId="0" applyFont="1" applyFill="1" applyBorder="1" applyAlignment="1">
      <alignment horizontal="right" wrapText="1"/>
    </xf>
    <xf numFmtId="0" fontId="12" fillId="0" borderId="41" xfId="0" applyFont="1" applyBorder="1" applyAlignment="1">
      <alignment horizontal="justify" wrapText="1"/>
    </xf>
    <xf numFmtId="165" fontId="8" fillId="0" borderId="24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0" fontId="5" fillId="0" borderId="25" xfId="0" applyFont="1" applyBorder="1" applyAlignment="1">
      <alignment horizontal="justify" wrapText="1"/>
    </xf>
    <xf numFmtId="49" fontId="7" fillId="0" borderId="26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33" fillId="0" borderId="0" xfId="4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8" fillId="0" borderId="8" xfId="0" applyFont="1" applyFill="1" applyBorder="1" applyAlignment="1">
      <alignment horizontal="justify" wrapText="1"/>
    </xf>
    <xf numFmtId="0" fontId="18" fillId="0" borderId="30" xfId="0" applyFont="1" applyFill="1" applyBorder="1" applyAlignment="1">
      <alignment horizontal="justify" wrapText="1"/>
    </xf>
    <xf numFmtId="4" fontId="18" fillId="0" borderId="8" xfId="0" applyNumberFormat="1" applyFont="1" applyFill="1" applyBorder="1" applyAlignment="1">
      <alignment horizontal="center" wrapText="1"/>
    </xf>
    <xf numFmtId="4" fontId="18" fillId="0" borderId="30" xfId="0" applyNumberFormat="1" applyFont="1" applyFill="1" applyBorder="1" applyAlignment="1">
      <alignment horizontal="center" wrapText="1"/>
    </xf>
    <xf numFmtId="4" fontId="18" fillId="0" borderId="14" xfId="0" applyNumberFormat="1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 wrapText="1"/>
    </xf>
    <xf numFmtId="49" fontId="18" fillId="0" borderId="28" xfId="0" applyNumberFormat="1" applyFont="1" applyFill="1" applyBorder="1" applyAlignment="1">
      <alignment horizontal="center" wrapText="1"/>
    </xf>
    <xf numFmtId="49" fontId="18" fillId="0" borderId="33" xfId="0" applyNumberFormat="1" applyFont="1" applyFill="1" applyBorder="1" applyAlignment="1">
      <alignment horizontal="center" wrapText="1"/>
    </xf>
    <xf numFmtId="4" fontId="18" fillId="0" borderId="31" xfId="0" applyNumberFormat="1" applyFont="1" applyFill="1" applyBorder="1" applyAlignment="1">
      <alignment horizontal="center" wrapText="1"/>
    </xf>
    <xf numFmtId="4" fontId="18" fillId="0" borderId="32" xfId="0" applyNumberFormat="1" applyFont="1" applyFill="1" applyBorder="1" applyAlignment="1">
      <alignment horizontal="center" wrapText="1"/>
    </xf>
  </cellXfs>
  <cellStyles count="11">
    <cellStyle name="Гиперссылка" xfId="1" builtinId="8"/>
    <cellStyle name="Обычный" xfId="0" builtinId="0"/>
    <cellStyle name="Обычный 2" xfId="10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_tmp" xfId="2"/>
    <cellStyle name="Обычный_Копия приложение2" xfId="3"/>
    <cellStyle name="Обычный_Приложение1к реш.от25.03.08 №2" xfId="4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 enableFormatConditionsCalculation="0">
    <tabColor indexed="35"/>
  </sheetPr>
  <dimension ref="A1:G229"/>
  <sheetViews>
    <sheetView showZeros="0" tabSelected="1" view="pageBreakPreview" topLeftCell="C1" zoomScaleNormal="100" workbookViewId="0">
      <selection activeCell="G6" sqref="G6"/>
    </sheetView>
  </sheetViews>
  <sheetFormatPr defaultColWidth="17" defaultRowHeight="12.75"/>
  <cols>
    <col min="1" max="1" width="3.5703125" style="34" hidden="1" customWidth="1"/>
    <col min="2" max="2" width="3" style="34" hidden="1" customWidth="1"/>
    <col min="3" max="3" width="19.28515625" style="148" customWidth="1"/>
    <col min="4" max="4" width="70.85546875" style="122" customWidth="1"/>
    <col min="5" max="5" width="9.85546875" style="58" hidden="1" customWidth="1"/>
    <col min="6" max="6" width="12.140625" style="58" hidden="1" customWidth="1"/>
    <col min="7" max="7" width="12.42578125" style="59" customWidth="1"/>
    <col min="8" max="8" width="8.28515625" style="34" customWidth="1"/>
    <col min="9" max="9" width="11.5703125" style="34" customWidth="1"/>
    <col min="10" max="12" width="7.28515625" style="34" customWidth="1"/>
    <col min="13" max="15" width="8.85546875" style="34" customWidth="1"/>
    <col min="16" max="20" width="17.5703125" style="34" customWidth="1"/>
    <col min="21" max="21" width="18" style="34" customWidth="1"/>
    <col min="22" max="23" width="10.5703125" style="34" customWidth="1"/>
    <col min="24" max="24" width="15.5703125" style="34" customWidth="1"/>
    <col min="25" max="26" width="9.85546875" style="34" customWidth="1"/>
    <col min="27" max="27" width="10" style="34" customWidth="1"/>
    <col min="28" max="30" width="10.5703125" style="34" customWidth="1"/>
    <col min="31" max="33" width="10.42578125" style="34" customWidth="1"/>
    <col min="34" max="36" width="10.5703125" style="34" customWidth="1"/>
    <col min="37" max="37" width="14.85546875" style="34" customWidth="1"/>
    <col min="38" max="38" width="17" style="34" customWidth="1"/>
    <col min="39" max="39" width="10.5703125" style="34" customWidth="1"/>
    <col min="40" max="40" width="9.7109375" style="34" customWidth="1"/>
    <col min="41" max="41" width="5.7109375" style="34" customWidth="1"/>
    <col min="42" max="42" width="11" style="34" customWidth="1"/>
    <col min="43" max="45" width="10.85546875" style="34" customWidth="1"/>
    <col min="46" max="46" width="17.42578125" style="34" customWidth="1"/>
    <col min="47" max="49" width="10.5703125" style="34" customWidth="1"/>
    <col min="50" max="50" width="12.140625" style="34" customWidth="1"/>
    <col min="51" max="51" width="12.42578125" style="34" customWidth="1"/>
    <col min="52" max="52" width="10.28515625" style="34" customWidth="1"/>
    <col min="53" max="53" width="8.85546875" style="34" customWidth="1"/>
    <col min="54" max="54" width="10.7109375" style="34" customWidth="1"/>
    <col min="55" max="55" width="9" style="34" customWidth="1"/>
    <col min="56" max="59" width="9.5703125" style="34" customWidth="1"/>
    <col min="60" max="60" width="18.140625" style="34" customWidth="1"/>
    <col min="61" max="62" width="10.7109375" style="34" customWidth="1"/>
    <col min="63" max="63" width="18.85546875" style="34" customWidth="1"/>
    <col min="64" max="64" width="17.7109375" style="34" customWidth="1"/>
    <col min="65" max="65" width="18.140625" style="34" customWidth="1"/>
    <col min="66" max="66" width="17.28515625" style="34" customWidth="1"/>
    <col min="67" max="67" width="22.5703125" style="34" customWidth="1"/>
    <col min="68" max="68" width="23.42578125" style="34" customWidth="1"/>
    <col min="69" max="69" width="22.140625" style="34" customWidth="1"/>
    <col min="70" max="71" width="17.28515625" style="34" customWidth="1"/>
    <col min="72" max="74" width="10.28515625" style="34" customWidth="1"/>
    <col min="75" max="77" width="10.42578125" style="34" customWidth="1"/>
    <col min="78" max="81" width="10.5703125" style="34" customWidth="1"/>
    <col min="82" max="82" width="11.5703125" style="34" customWidth="1"/>
    <col min="83" max="91" width="9.5703125" style="34" customWidth="1"/>
    <col min="92" max="92" width="18.7109375" style="34" customWidth="1"/>
    <col min="93" max="95" width="10.5703125" style="34" customWidth="1"/>
    <col min="96" max="96" width="8.85546875" style="34" customWidth="1"/>
    <col min="97" max="97" width="10" style="34" customWidth="1"/>
    <col min="98" max="98" width="11" style="34" customWidth="1"/>
    <col min="99" max="99" width="8.85546875" style="34" customWidth="1"/>
    <col min="100" max="100" width="10" style="34" customWidth="1"/>
    <col min="101" max="101" width="8.85546875" style="34" customWidth="1"/>
    <col min="102" max="102" width="11" style="34" customWidth="1"/>
    <col min="103" max="105" width="16.85546875" style="34" customWidth="1"/>
    <col min="106" max="106" width="9.28515625" style="34" customWidth="1"/>
    <col min="107" max="107" width="9.5703125" style="34" customWidth="1"/>
    <col min="108" max="108" width="10.28515625" style="34" customWidth="1"/>
    <col min="109" max="110" width="9.7109375" style="34" customWidth="1"/>
    <col min="111" max="111" width="11.28515625" style="34" customWidth="1"/>
    <col min="112" max="114" width="9.28515625" style="34" customWidth="1"/>
    <col min="115" max="116" width="10.28515625" style="34" customWidth="1"/>
    <col min="117" max="117" width="9.42578125" style="34" customWidth="1"/>
    <col min="118" max="118" width="10.5703125" style="34" customWidth="1"/>
    <col min="119" max="119" width="10.140625" style="34" customWidth="1"/>
    <col min="120" max="120" width="9" style="34" customWidth="1"/>
    <col min="121" max="121" width="10.5703125" style="34" customWidth="1"/>
    <col min="122" max="16384" width="17" style="34"/>
  </cols>
  <sheetData>
    <row r="1" spans="1:7" ht="20.25" customHeight="1" thickBot="1">
      <c r="C1" s="231" t="s">
        <v>319</v>
      </c>
      <c r="D1" s="231"/>
      <c r="E1" s="231"/>
      <c r="F1" s="231"/>
      <c r="G1" s="231"/>
    </row>
    <row r="2" spans="1:7" s="37" customFormat="1" ht="55.5" customHeight="1">
      <c r="A2" s="35"/>
      <c r="B2" s="36"/>
      <c r="C2" s="172" t="s">
        <v>4</v>
      </c>
      <c r="D2" s="173" t="s">
        <v>5</v>
      </c>
      <c r="E2" s="123" t="s">
        <v>6</v>
      </c>
      <c r="F2" s="124" t="s">
        <v>7</v>
      </c>
      <c r="G2" s="125" t="s">
        <v>8</v>
      </c>
    </row>
    <row r="3" spans="1:7" s="38" customFormat="1">
      <c r="C3" s="174" t="s">
        <v>9</v>
      </c>
      <c r="D3" s="110" t="s">
        <v>10</v>
      </c>
      <c r="E3" s="39">
        <v>18575.3</v>
      </c>
      <c r="F3" s="40">
        <v>13303.7</v>
      </c>
      <c r="G3" s="175">
        <f>G4+G9</f>
        <v>20289</v>
      </c>
    </row>
    <row r="4" spans="1:7" ht="25.5" customHeight="1">
      <c r="C4" s="176"/>
      <c r="D4" s="110" t="s">
        <v>11</v>
      </c>
      <c r="E4" s="41">
        <v>17975.3</v>
      </c>
      <c r="F4" s="42">
        <v>13027.8</v>
      </c>
      <c r="G4" s="177">
        <f>G5+G6+G7+G8</f>
        <v>18537.900000000001</v>
      </c>
    </row>
    <row r="5" spans="1:7">
      <c r="C5" s="178" t="s">
        <v>12</v>
      </c>
      <c r="D5" s="109" t="s">
        <v>13</v>
      </c>
      <c r="E5" s="41">
        <v>16809.900000000001</v>
      </c>
      <c r="F5" s="42">
        <v>12080.8</v>
      </c>
      <c r="G5" s="177">
        <f>14226.9+300+1000+100+211.1+800-0.5+100</f>
        <v>16737.5</v>
      </c>
    </row>
    <row r="6" spans="1:7">
      <c r="C6" s="178" t="s">
        <v>14</v>
      </c>
      <c r="D6" s="109" t="s">
        <v>15</v>
      </c>
      <c r="E6" s="149" t="e">
        <f>#REF!</f>
        <v>#REF!</v>
      </c>
      <c r="F6" s="42" t="e">
        <f>#REF!</f>
        <v>#REF!</v>
      </c>
      <c r="G6" s="177">
        <f>294+48.7+43</f>
        <v>385.7</v>
      </c>
    </row>
    <row r="7" spans="1:7">
      <c r="C7" s="178" t="s">
        <v>16</v>
      </c>
      <c r="D7" s="109" t="s">
        <v>17</v>
      </c>
      <c r="E7" s="41" t="e">
        <f>#REF!</f>
        <v>#REF!</v>
      </c>
      <c r="F7" s="42" t="e">
        <f>#REF!</f>
        <v>#REF!</v>
      </c>
      <c r="G7" s="177">
        <f>1414.2+0.5</f>
        <v>1414.7</v>
      </c>
    </row>
    <row r="8" spans="1:7">
      <c r="C8" s="179" t="s">
        <v>18</v>
      </c>
      <c r="D8" s="109" t="s">
        <v>19</v>
      </c>
      <c r="E8" s="41" t="e">
        <f>#REF!</f>
        <v>#REF!</v>
      </c>
      <c r="F8" s="42" t="e">
        <f>#REF!</f>
        <v>#REF!</v>
      </c>
      <c r="G8" s="177">
        <v>0</v>
      </c>
    </row>
    <row r="9" spans="1:7" ht="30" customHeight="1">
      <c r="C9" s="180"/>
      <c r="D9" s="110" t="s">
        <v>20</v>
      </c>
      <c r="E9" s="41">
        <v>600</v>
      </c>
      <c r="F9" s="42">
        <v>275.89999999999998</v>
      </c>
      <c r="G9" s="177">
        <f>G10+G11+G13+G12</f>
        <v>1751.1</v>
      </c>
    </row>
    <row r="10" spans="1:7" ht="29.25" customHeight="1">
      <c r="C10" s="180" t="s">
        <v>21</v>
      </c>
      <c r="D10" s="109" t="s">
        <v>62</v>
      </c>
      <c r="E10" s="41">
        <v>109.7</v>
      </c>
      <c r="F10" s="42">
        <v>70.400000000000006</v>
      </c>
      <c r="G10" s="177">
        <v>334.9</v>
      </c>
    </row>
    <row r="11" spans="1:7" ht="13.5" customHeight="1">
      <c r="C11" s="180" t="s">
        <v>63</v>
      </c>
      <c r="D11" s="111" t="s">
        <v>64</v>
      </c>
      <c r="E11" s="43">
        <v>358.1</v>
      </c>
      <c r="F11" s="42">
        <v>56.1</v>
      </c>
      <c r="G11" s="181">
        <f>648-200+70-100</f>
        <v>418</v>
      </c>
    </row>
    <row r="12" spans="1:7" ht="12" customHeight="1">
      <c r="C12" s="180" t="s">
        <v>242</v>
      </c>
      <c r="D12" s="111" t="s">
        <v>446</v>
      </c>
      <c r="E12" s="43"/>
      <c r="F12" s="42"/>
      <c r="G12" s="182">
        <f>98+211.3+570.9</f>
        <v>880.2</v>
      </c>
    </row>
    <row r="13" spans="1:7">
      <c r="A13" s="44"/>
      <c r="B13" s="44"/>
      <c r="C13" s="180" t="s">
        <v>65</v>
      </c>
      <c r="D13" s="112" t="s">
        <v>66</v>
      </c>
      <c r="E13" s="45">
        <v>132.19999999999999</v>
      </c>
      <c r="F13" s="42">
        <v>155.80000000000001</v>
      </c>
      <c r="G13" s="183">
        <v>118</v>
      </c>
    </row>
    <row r="14" spans="1:7" s="46" customFormat="1">
      <c r="C14" s="170"/>
      <c r="D14" s="113" t="s">
        <v>67</v>
      </c>
      <c r="E14" s="47">
        <v>18575.3</v>
      </c>
      <c r="F14" s="47">
        <v>13303.7</v>
      </c>
      <c r="G14" s="184">
        <f>G3</f>
        <v>20289</v>
      </c>
    </row>
    <row r="15" spans="1:7" s="46" customFormat="1">
      <c r="C15" s="170"/>
      <c r="D15" s="113" t="s">
        <v>68</v>
      </c>
      <c r="E15" s="47">
        <v>44446.8</v>
      </c>
      <c r="F15" s="47"/>
      <c r="G15" s="171">
        <f>G16+G26+G47+G21+G49</f>
        <v>91530.699999999983</v>
      </c>
    </row>
    <row r="16" spans="1:7" s="38" customFormat="1" ht="27" customHeight="1">
      <c r="C16" s="155"/>
      <c r="D16" s="114" t="s">
        <v>264</v>
      </c>
      <c r="E16" s="48">
        <v>19634.5</v>
      </c>
      <c r="F16" s="48"/>
      <c r="G16" s="156">
        <f>G17+G20+G18+G19</f>
        <v>75148.399999999994</v>
      </c>
    </row>
    <row r="17" spans="3:7" ht="24.75" customHeight="1">
      <c r="C17" s="180" t="s">
        <v>275</v>
      </c>
      <c r="D17" s="115" t="s">
        <v>267</v>
      </c>
      <c r="E17" s="49">
        <v>63.6</v>
      </c>
      <c r="F17" s="49"/>
      <c r="G17" s="159">
        <v>87.5</v>
      </c>
    </row>
    <row r="18" spans="3:7" ht="24.75" customHeight="1">
      <c r="C18" s="157" t="s">
        <v>69</v>
      </c>
      <c r="D18" s="115" t="s">
        <v>265</v>
      </c>
      <c r="E18" s="49">
        <v>9076.9</v>
      </c>
      <c r="F18" s="49"/>
      <c r="G18" s="159">
        <f>34277+110</f>
        <v>34387</v>
      </c>
    </row>
    <row r="19" spans="3:7" ht="17.25" customHeight="1">
      <c r="C19" s="157" t="s">
        <v>410</v>
      </c>
      <c r="D19" s="115" t="s">
        <v>326</v>
      </c>
      <c r="E19" s="49"/>
      <c r="F19" s="49"/>
      <c r="G19" s="159">
        <v>7773.9</v>
      </c>
    </row>
    <row r="20" spans="3:7" ht="15" customHeight="1">
      <c r="C20" s="157" t="s">
        <v>276</v>
      </c>
      <c r="D20" s="115" t="s">
        <v>266</v>
      </c>
      <c r="E20" s="49">
        <v>10494</v>
      </c>
      <c r="F20" s="49"/>
      <c r="G20" s="159">
        <v>32900</v>
      </c>
    </row>
    <row r="21" spans="3:7" ht="27" customHeight="1">
      <c r="C21" s="155" t="s">
        <v>320</v>
      </c>
      <c r="D21" s="114" t="s">
        <v>321</v>
      </c>
      <c r="E21" s="48"/>
      <c r="F21" s="48"/>
      <c r="G21" s="156">
        <f>G24+G25+G22+G23</f>
        <v>841.9</v>
      </c>
    </row>
    <row r="22" spans="3:7" ht="27" customHeight="1">
      <c r="C22" s="157" t="s">
        <v>442</v>
      </c>
      <c r="D22" s="115" t="s">
        <v>445</v>
      </c>
      <c r="E22" s="49"/>
      <c r="F22" s="49"/>
      <c r="G22" s="159">
        <v>219.3</v>
      </c>
    </row>
    <row r="23" spans="3:7" ht="27" customHeight="1">
      <c r="C23" s="157" t="s">
        <v>443</v>
      </c>
      <c r="D23" s="115" t="s">
        <v>444</v>
      </c>
      <c r="E23" s="49"/>
      <c r="F23" s="49"/>
      <c r="G23" s="159">
        <v>92.6</v>
      </c>
    </row>
    <row r="24" spans="3:7" ht="51" customHeight="1">
      <c r="C24" s="157" t="s">
        <v>322</v>
      </c>
      <c r="D24" s="158" t="s">
        <v>323</v>
      </c>
      <c r="E24" s="49"/>
      <c r="F24" s="49"/>
      <c r="G24" s="159">
        <v>230</v>
      </c>
    </row>
    <row r="25" spans="3:7" ht="38.25" customHeight="1">
      <c r="C25" s="157" t="s">
        <v>324</v>
      </c>
      <c r="D25" s="158" t="s">
        <v>325</v>
      </c>
      <c r="E25" s="49"/>
      <c r="F25" s="49"/>
      <c r="G25" s="159">
        <v>300</v>
      </c>
    </row>
    <row r="26" spans="3:7" s="38" customFormat="1" ht="13.5" customHeight="1">
      <c r="C26" s="155" t="s">
        <v>268</v>
      </c>
      <c r="D26" s="117" t="s">
        <v>70</v>
      </c>
      <c r="E26" s="48">
        <v>9255.6</v>
      </c>
      <c r="F26" s="48"/>
      <c r="G26" s="156">
        <f>G28+G29+G30+G43+G27</f>
        <v>13801.4</v>
      </c>
    </row>
    <row r="27" spans="3:7" ht="54.75" customHeight="1">
      <c r="C27" s="157" t="s">
        <v>440</v>
      </c>
      <c r="D27" s="116" t="s">
        <v>441</v>
      </c>
      <c r="E27" s="49"/>
      <c r="F27" s="49"/>
      <c r="G27" s="159">
        <v>1</v>
      </c>
    </row>
    <row r="28" spans="3:7" s="38" customFormat="1" ht="38.25" customHeight="1">
      <c r="C28" s="157" t="s">
        <v>280</v>
      </c>
      <c r="D28" s="144" t="s">
        <v>296</v>
      </c>
      <c r="E28" s="51">
        <v>48.5</v>
      </c>
      <c r="F28" s="49"/>
      <c r="G28" s="185">
        <v>56.8</v>
      </c>
    </row>
    <row r="29" spans="3:7" s="38" customFormat="1" ht="39.75" customHeight="1">
      <c r="C29" s="157" t="s">
        <v>278</v>
      </c>
      <c r="D29" s="150" t="s">
        <v>297</v>
      </c>
      <c r="E29" s="50">
        <v>163.30000000000001</v>
      </c>
      <c r="F29" s="50"/>
      <c r="G29" s="159">
        <f>148+15.6</f>
        <v>163.6</v>
      </c>
    </row>
    <row r="30" spans="3:7" s="38" customFormat="1" ht="26.25" customHeight="1">
      <c r="C30" s="157" t="s">
        <v>269</v>
      </c>
      <c r="D30" s="142" t="s">
        <v>298</v>
      </c>
      <c r="E30" s="48"/>
      <c r="F30" s="48"/>
      <c r="G30" s="156">
        <f>G31+G32+G33+G34+G35+G36+G37+G38+G39+G40+G41+G42</f>
        <v>13208.4</v>
      </c>
    </row>
    <row r="31" spans="3:7" ht="77.25" customHeight="1">
      <c r="C31" s="157" t="s">
        <v>277</v>
      </c>
      <c r="D31" s="142" t="s">
        <v>299</v>
      </c>
      <c r="E31" s="49">
        <v>7629.1</v>
      </c>
      <c r="F31" s="49"/>
      <c r="G31" s="159">
        <v>10752.4</v>
      </c>
    </row>
    <row r="32" spans="3:7" ht="39.75" customHeight="1">
      <c r="C32" s="157" t="s">
        <v>279</v>
      </c>
      <c r="D32" s="142" t="s">
        <v>300</v>
      </c>
      <c r="E32" s="49">
        <v>174.7</v>
      </c>
      <c r="F32" s="49"/>
      <c r="G32" s="159">
        <v>189.6</v>
      </c>
    </row>
    <row r="33" spans="3:7" ht="63.75" customHeight="1">
      <c r="C33" s="186" t="s">
        <v>71</v>
      </c>
      <c r="D33" s="143" t="s">
        <v>301</v>
      </c>
      <c r="E33" s="49"/>
      <c r="F33" s="49"/>
      <c r="G33" s="159">
        <v>181</v>
      </c>
    </row>
    <row r="34" spans="3:7" ht="37.5" customHeight="1">
      <c r="C34" s="157" t="s">
        <v>282</v>
      </c>
      <c r="D34" s="151" t="s">
        <v>302</v>
      </c>
      <c r="E34" s="52">
        <v>191.3</v>
      </c>
      <c r="F34" s="50"/>
      <c r="G34" s="185">
        <v>216.2</v>
      </c>
    </row>
    <row r="35" spans="3:7" ht="51" customHeight="1">
      <c r="C35" s="157" t="s">
        <v>281</v>
      </c>
      <c r="D35" s="150" t="s">
        <v>303</v>
      </c>
      <c r="E35" s="51">
        <v>168</v>
      </c>
      <c r="F35" s="49"/>
      <c r="G35" s="185">
        <v>182.8</v>
      </c>
    </row>
    <row r="36" spans="3:7" ht="39" customHeight="1">
      <c r="C36" s="157" t="s">
        <v>77</v>
      </c>
      <c r="D36" s="151" t="s">
        <v>304</v>
      </c>
      <c r="E36" s="53">
        <v>178</v>
      </c>
      <c r="F36" s="49"/>
      <c r="G36" s="185">
        <v>578.4</v>
      </c>
    </row>
    <row r="37" spans="3:7" ht="51" customHeight="1">
      <c r="C37" s="157" t="s">
        <v>0</v>
      </c>
      <c r="D37" s="151" t="s">
        <v>305</v>
      </c>
      <c r="E37" s="53"/>
      <c r="F37" s="49"/>
      <c r="G37" s="185">
        <v>21</v>
      </c>
    </row>
    <row r="38" spans="3:7" ht="49.5" customHeight="1">
      <c r="C38" s="187" t="s">
        <v>1</v>
      </c>
      <c r="D38" s="151" t="s">
        <v>295</v>
      </c>
      <c r="E38" s="53"/>
      <c r="F38" s="49"/>
      <c r="G38" s="185">
        <v>280.5</v>
      </c>
    </row>
    <row r="39" spans="3:7" ht="37.5" customHeight="1">
      <c r="C39" s="157" t="s">
        <v>80</v>
      </c>
      <c r="D39" s="142" t="s">
        <v>294</v>
      </c>
      <c r="E39" s="49"/>
      <c r="F39" s="49"/>
      <c r="G39" s="159">
        <v>180.8</v>
      </c>
    </row>
    <row r="40" spans="3:7" ht="30" customHeight="1">
      <c r="C40" s="157" t="s">
        <v>105</v>
      </c>
      <c r="D40" s="142" t="s">
        <v>293</v>
      </c>
      <c r="E40" s="49">
        <v>158</v>
      </c>
      <c r="F40" s="49"/>
      <c r="G40" s="159">
        <v>119.2</v>
      </c>
    </row>
    <row r="41" spans="3:7" ht="57.75" customHeight="1">
      <c r="C41" s="187" t="s">
        <v>419</v>
      </c>
      <c r="D41" s="153" t="s">
        <v>420</v>
      </c>
      <c r="E41" s="49"/>
      <c r="F41" s="49"/>
      <c r="G41" s="159">
        <v>1</v>
      </c>
    </row>
    <row r="42" spans="3:7" ht="57.75" customHeight="1">
      <c r="C42" s="187" t="s">
        <v>421</v>
      </c>
      <c r="D42" s="153" t="s">
        <v>422</v>
      </c>
      <c r="E42" s="49"/>
      <c r="F42" s="49"/>
      <c r="G42" s="159">
        <v>505.5</v>
      </c>
    </row>
    <row r="43" spans="3:7" ht="95.25" customHeight="1">
      <c r="C43" s="155" t="s">
        <v>286</v>
      </c>
      <c r="D43" s="152" t="s">
        <v>287</v>
      </c>
      <c r="E43" s="49"/>
      <c r="F43" s="49"/>
      <c r="G43" s="156">
        <f>G44+G45+G46</f>
        <v>371.6</v>
      </c>
    </row>
    <row r="44" spans="3:7" ht="43.5" customHeight="1">
      <c r="C44" s="157" t="s">
        <v>288</v>
      </c>
      <c r="D44" s="142" t="s">
        <v>290</v>
      </c>
      <c r="E44" s="49"/>
      <c r="F44" s="49"/>
      <c r="G44" s="159">
        <v>281.8</v>
      </c>
    </row>
    <row r="45" spans="3:7" ht="62.25" customHeight="1">
      <c r="C45" s="157" t="s">
        <v>289</v>
      </c>
      <c r="D45" s="153" t="s">
        <v>291</v>
      </c>
      <c r="E45" s="49"/>
      <c r="F45" s="49"/>
      <c r="G45" s="159">
        <v>47.1</v>
      </c>
    </row>
    <row r="46" spans="3:7" ht="62.25" customHeight="1">
      <c r="C46" s="187" t="s">
        <v>22</v>
      </c>
      <c r="D46" s="153" t="s">
        <v>292</v>
      </c>
      <c r="E46" s="53"/>
      <c r="F46" s="49"/>
      <c r="G46" s="185">
        <v>42.7</v>
      </c>
    </row>
    <row r="47" spans="3:7" s="38" customFormat="1">
      <c r="C47" s="155" t="s">
        <v>273</v>
      </c>
      <c r="D47" s="118" t="s">
        <v>78</v>
      </c>
      <c r="E47" s="48" t="e">
        <f>E48+#REF!+#REF!</f>
        <v>#REF!</v>
      </c>
      <c r="F47" s="48"/>
      <c r="G47" s="156">
        <f>G48</f>
        <v>1739</v>
      </c>
    </row>
    <row r="48" spans="3:7" ht="26.25" customHeight="1">
      <c r="C48" s="157" t="s">
        <v>3</v>
      </c>
      <c r="D48" s="116" t="s">
        <v>274</v>
      </c>
      <c r="E48" s="49">
        <v>1547</v>
      </c>
      <c r="F48" s="49"/>
      <c r="G48" s="159">
        <v>1739</v>
      </c>
    </row>
    <row r="49" spans="3:7" ht="26.25" hidden="1" customHeight="1">
      <c r="C49" s="216" t="s">
        <v>411</v>
      </c>
      <c r="D49" s="217" t="s">
        <v>412</v>
      </c>
      <c r="E49" s="218"/>
      <c r="F49" s="218"/>
      <c r="G49" s="219">
        <f>G50</f>
        <v>0</v>
      </c>
    </row>
    <row r="50" spans="3:7" ht="26.25" hidden="1" customHeight="1" thickBot="1">
      <c r="C50" s="220" t="s">
        <v>327</v>
      </c>
      <c r="D50" s="221" t="s">
        <v>413</v>
      </c>
      <c r="E50" s="222"/>
      <c r="F50" s="222"/>
      <c r="G50" s="223">
        <f>-22.3+22.3</f>
        <v>0</v>
      </c>
    </row>
    <row r="51" spans="3:7" s="46" customFormat="1" ht="13.5" thickBot="1">
      <c r="C51" s="145"/>
      <c r="D51" s="126" t="s">
        <v>79</v>
      </c>
      <c r="E51" s="127">
        <f>E14+E15</f>
        <v>63022.100000000006</v>
      </c>
      <c r="F51" s="128"/>
      <c r="G51" s="129">
        <f>G14+G15</f>
        <v>111819.69999999998</v>
      </c>
    </row>
    <row r="52" spans="3:7">
      <c r="C52" s="146"/>
      <c r="D52" s="119"/>
      <c r="E52" s="54"/>
      <c r="F52" s="54"/>
      <c r="G52" s="55"/>
    </row>
    <row r="53" spans="3:7">
      <c r="C53" s="146"/>
      <c r="D53" s="119"/>
      <c r="E53" s="54"/>
      <c r="F53" s="54"/>
      <c r="G53" s="55"/>
    </row>
    <row r="54" spans="3:7">
      <c r="C54" s="146"/>
      <c r="D54" s="119"/>
      <c r="E54" s="54"/>
      <c r="F54" s="54"/>
      <c r="G54" s="55"/>
    </row>
    <row r="55" spans="3:7">
      <c r="C55" s="146"/>
      <c r="D55" s="119"/>
      <c r="E55" s="54"/>
      <c r="F55" s="54"/>
      <c r="G55" s="55"/>
    </row>
    <row r="56" spans="3:7">
      <c r="C56" s="146"/>
      <c r="D56" s="119"/>
      <c r="E56" s="54"/>
      <c r="F56" s="54"/>
      <c r="G56" s="55"/>
    </row>
    <row r="57" spans="3:7">
      <c r="C57" s="146"/>
      <c r="D57" s="119"/>
      <c r="E57" s="54"/>
      <c r="F57" s="54"/>
      <c r="G57" s="55"/>
    </row>
    <row r="58" spans="3:7">
      <c r="C58" s="146"/>
      <c r="D58" s="119"/>
      <c r="E58" s="54"/>
      <c r="F58" s="54"/>
      <c r="G58" s="55"/>
    </row>
    <row r="59" spans="3:7">
      <c r="C59" s="146"/>
      <c r="D59" s="119"/>
      <c r="E59" s="54"/>
      <c r="F59" s="54"/>
      <c r="G59" s="55"/>
    </row>
    <row r="60" spans="3:7">
      <c r="C60" s="146"/>
      <c r="D60" s="119"/>
      <c r="E60" s="54"/>
      <c r="F60" s="54"/>
      <c r="G60" s="55"/>
    </row>
    <row r="61" spans="3:7">
      <c r="C61" s="146"/>
      <c r="D61" s="119"/>
      <c r="E61" s="54"/>
      <c r="F61" s="54"/>
      <c r="G61" s="55"/>
    </row>
    <row r="62" spans="3:7">
      <c r="C62" s="146"/>
      <c r="D62" s="119"/>
      <c r="E62" s="54"/>
      <c r="F62" s="54"/>
      <c r="G62" s="55"/>
    </row>
    <row r="63" spans="3:7">
      <c r="C63" s="146"/>
      <c r="D63" s="119"/>
      <c r="E63" s="54"/>
      <c r="F63" s="54"/>
      <c r="G63" s="55"/>
    </row>
    <row r="64" spans="3:7">
      <c r="C64" s="146"/>
      <c r="D64" s="119"/>
      <c r="E64" s="54"/>
      <c r="F64" s="54"/>
      <c r="G64" s="55"/>
    </row>
    <row r="65" spans="3:7">
      <c r="C65" s="146"/>
      <c r="D65" s="119"/>
      <c r="E65" s="54"/>
      <c r="F65" s="54"/>
      <c r="G65" s="55"/>
    </row>
    <row r="66" spans="3:7">
      <c r="C66" s="146"/>
      <c r="D66" s="119"/>
      <c r="E66" s="54"/>
      <c r="F66" s="54"/>
      <c r="G66" s="55"/>
    </row>
    <row r="67" spans="3:7">
      <c r="C67" s="146"/>
      <c r="D67" s="119"/>
      <c r="E67" s="54"/>
      <c r="F67" s="54"/>
      <c r="G67" s="55"/>
    </row>
    <row r="68" spans="3:7">
      <c r="C68" s="146"/>
      <c r="D68" s="119"/>
      <c r="E68" s="54"/>
      <c r="F68" s="54"/>
      <c r="G68" s="55"/>
    </row>
    <row r="69" spans="3:7">
      <c r="C69" s="146"/>
      <c r="D69" s="119"/>
      <c r="E69" s="54"/>
      <c r="F69" s="54"/>
      <c r="G69" s="55"/>
    </row>
    <row r="70" spans="3:7">
      <c r="C70" s="146"/>
      <c r="D70" s="119"/>
      <c r="E70" s="54"/>
      <c r="F70" s="54"/>
      <c r="G70" s="55"/>
    </row>
    <row r="71" spans="3:7">
      <c r="C71" s="146"/>
      <c r="D71" s="119"/>
      <c r="E71" s="54"/>
      <c r="F71" s="54"/>
      <c r="G71" s="55"/>
    </row>
    <row r="72" spans="3:7">
      <c r="C72" s="146"/>
      <c r="D72" s="119"/>
      <c r="E72" s="54"/>
      <c r="F72" s="54"/>
      <c r="G72" s="55"/>
    </row>
    <row r="73" spans="3:7">
      <c r="C73" s="146"/>
      <c r="D73" s="119"/>
      <c r="E73" s="54"/>
      <c r="F73" s="54"/>
      <c r="G73" s="55"/>
    </row>
    <row r="74" spans="3:7">
      <c r="C74" s="146"/>
      <c r="D74" s="119"/>
      <c r="E74" s="54"/>
      <c r="F74" s="54"/>
      <c r="G74" s="55"/>
    </row>
    <row r="75" spans="3:7">
      <c r="C75" s="146"/>
      <c r="D75" s="119"/>
      <c r="E75" s="54"/>
      <c r="F75" s="54"/>
      <c r="G75" s="55"/>
    </row>
    <row r="76" spans="3:7">
      <c r="C76" s="146"/>
      <c r="D76" s="119"/>
      <c r="E76" s="54"/>
      <c r="F76" s="54"/>
      <c r="G76" s="55"/>
    </row>
    <row r="77" spans="3:7">
      <c r="C77" s="146"/>
      <c r="D77" s="119"/>
      <c r="E77" s="54"/>
      <c r="F77" s="54"/>
      <c r="G77" s="55"/>
    </row>
    <row r="78" spans="3:7">
      <c r="C78" s="146"/>
      <c r="D78" s="119"/>
      <c r="E78" s="54"/>
      <c r="F78" s="54"/>
      <c r="G78" s="55"/>
    </row>
    <row r="79" spans="3:7">
      <c r="C79" s="146"/>
      <c r="D79" s="119"/>
      <c r="E79" s="54"/>
      <c r="F79" s="54"/>
      <c r="G79" s="55"/>
    </row>
    <row r="80" spans="3:7">
      <c r="C80" s="146"/>
      <c r="D80" s="119"/>
      <c r="E80" s="54"/>
      <c r="F80" s="54"/>
      <c r="G80" s="55"/>
    </row>
    <row r="81" spans="3:7">
      <c r="C81" s="146"/>
      <c r="D81" s="119"/>
      <c r="E81" s="54"/>
      <c r="F81" s="54"/>
      <c r="G81" s="55"/>
    </row>
    <row r="82" spans="3:7">
      <c r="C82" s="146"/>
      <c r="D82" s="119"/>
      <c r="E82" s="54"/>
      <c r="F82" s="54"/>
      <c r="G82" s="55"/>
    </row>
    <row r="83" spans="3:7">
      <c r="C83" s="146"/>
      <c r="D83" s="119"/>
      <c r="E83" s="54"/>
      <c r="F83" s="54"/>
      <c r="G83" s="55"/>
    </row>
    <row r="84" spans="3:7">
      <c r="C84" s="146"/>
      <c r="D84" s="119"/>
      <c r="E84" s="54"/>
      <c r="F84" s="54"/>
      <c r="G84" s="55"/>
    </row>
    <row r="85" spans="3:7">
      <c r="C85" s="146"/>
      <c r="D85" s="119"/>
      <c r="E85" s="54"/>
      <c r="F85" s="54"/>
      <c r="G85" s="55"/>
    </row>
    <row r="86" spans="3:7">
      <c r="C86" s="146"/>
      <c r="D86" s="119"/>
      <c r="E86" s="54"/>
      <c r="F86" s="54"/>
      <c r="G86" s="55"/>
    </row>
    <row r="87" spans="3:7">
      <c r="C87" s="146"/>
      <c r="D87" s="119"/>
      <c r="E87" s="54"/>
      <c r="F87" s="54"/>
      <c r="G87" s="55"/>
    </row>
    <row r="88" spans="3:7">
      <c r="C88" s="146"/>
      <c r="D88" s="119"/>
      <c r="E88" s="54"/>
      <c r="F88" s="54"/>
      <c r="G88" s="55"/>
    </row>
    <row r="89" spans="3:7">
      <c r="C89" s="146"/>
      <c r="D89" s="119"/>
      <c r="E89" s="54"/>
      <c r="F89" s="54"/>
      <c r="G89" s="55"/>
    </row>
    <row r="90" spans="3:7">
      <c r="C90" s="146"/>
      <c r="D90" s="119"/>
      <c r="E90" s="54"/>
      <c r="F90" s="54"/>
      <c r="G90" s="55"/>
    </row>
    <row r="91" spans="3:7">
      <c r="C91" s="146"/>
      <c r="D91" s="119"/>
      <c r="E91" s="54"/>
      <c r="F91" s="54"/>
      <c r="G91" s="55"/>
    </row>
    <row r="92" spans="3:7">
      <c r="C92" s="146"/>
      <c r="D92" s="119"/>
      <c r="E92" s="54"/>
      <c r="F92" s="54"/>
      <c r="G92" s="55"/>
    </row>
    <row r="93" spans="3:7">
      <c r="C93" s="146"/>
      <c r="D93" s="119"/>
      <c r="E93" s="54"/>
      <c r="F93" s="54"/>
      <c r="G93" s="55"/>
    </row>
    <row r="94" spans="3:7">
      <c r="C94" s="146"/>
      <c r="D94" s="119"/>
      <c r="E94" s="54"/>
      <c r="F94" s="54"/>
      <c r="G94" s="55"/>
    </row>
    <row r="95" spans="3:7">
      <c r="C95" s="146"/>
      <c r="D95" s="119"/>
      <c r="E95" s="54"/>
      <c r="F95" s="54"/>
      <c r="G95" s="55"/>
    </row>
    <row r="96" spans="3:7">
      <c r="C96" s="146"/>
      <c r="D96" s="119"/>
      <c r="E96" s="54"/>
      <c r="F96" s="54"/>
      <c r="G96" s="55"/>
    </row>
    <row r="97" spans="3:7">
      <c r="C97" s="146"/>
      <c r="D97" s="119"/>
      <c r="E97" s="54"/>
      <c r="F97" s="54"/>
      <c r="G97" s="55"/>
    </row>
    <row r="98" spans="3:7">
      <c r="C98" s="146"/>
      <c r="D98" s="119"/>
      <c r="E98" s="54"/>
      <c r="F98" s="54"/>
      <c r="G98" s="55"/>
    </row>
    <row r="99" spans="3:7">
      <c r="C99" s="146"/>
      <c r="D99" s="119"/>
      <c r="E99" s="54"/>
      <c r="F99" s="54"/>
      <c r="G99" s="55"/>
    </row>
    <row r="100" spans="3:7">
      <c r="C100" s="146"/>
      <c r="D100" s="119"/>
      <c r="E100" s="54"/>
      <c r="F100" s="54"/>
      <c r="G100" s="55"/>
    </row>
    <row r="101" spans="3:7">
      <c r="C101" s="146"/>
      <c r="D101" s="119"/>
      <c r="E101" s="54"/>
      <c r="F101" s="54"/>
      <c r="G101" s="55"/>
    </row>
    <row r="102" spans="3:7">
      <c r="C102" s="146"/>
      <c r="D102" s="119"/>
      <c r="E102" s="54"/>
      <c r="F102" s="54"/>
      <c r="G102" s="55"/>
    </row>
    <row r="103" spans="3:7">
      <c r="C103" s="146"/>
      <c r="D103" s="120"/>
      <c r="E103" s="54"/>
      <c r="F103" s="54"/>
      <c r="G103" s="55"/>
    </row>
    <row r="104" spans="3:7">
      <c r="C104" s="146"/>
      <c r="D104" s="120"/>
      <c r="E104" s="54"/>
      <c r="F104" s="54"/>
      <c r="G104" s="55"/>
    </row>
    <row r="105" spans="3:7">
      <c r="C105" s="146"/>
      <c r="D105" s="120"/>
      <c r="E105" s="54"/>
      <c r="F105" s="54"/>
      <c r="G105" s="55"/>
    </row>
    <row r="106" spans="3:7">
      <c r="C106" s="146"/>
      <c r="D106" s="120"/>
      <c r="E106" s="54"/>
      <c r="F106" s="54"/>
      <c r="G106" s="55"/>
    </row>
    <row r="107" spans="3:7">
      <c r="C107" s="146"/>
      <c r="D107" s="120"/>
      <c r="E107" s="54"/>
      <c r="F107" s="54"/>
      <c r="G107" s="55"/>
    </row>
    <row r="108" spans="3:7">
      <c r="C108" s="146"/>
      <c r="D108" s="120"/>
      <c r="E108" s="54"/>
      <c r="F108" s="54"/>
      <c r="G108" s="55"/>
    </row>
    <row r="109" spans="3:7">
      <c r="C109" s="146"/>
      <c r="D109" s="120"/>
      <c r="E109" s="54"/>
      <c r="F109" s="54"/>
      <c r="G109" s="55"/>
    </row>
    <row r="110" spans="3:7">
      <c r="C110" s="146"/>
      <c r="D110" s="120"/>
      <c r="E110" s="54"/>
      <c r="F110" s="54"/>
      <c r="G110" s="55"/>
    </row>
    <row r="111" spans="3:7">
      <c r="C111" s="146"/>
      <c r="D111" s="120"/>
      <c r="E111" s="54"/>
      <c r="F111" s="54"/>
      <c r="G111" s="55"/>
    </row>
    <row r="112" spans="3:7">
      <c r="C112" s="146"/>
      <c r="D112" s="120"/>
      <c r="E112" s="54"/>
      <c r="F112" s="54"/>
      <c r="G112" s="55"/>
    </row>
    <row r="113" spans="3:7">
      <c r="C113" s="146"/>
      <c r="D113" s="120"/>
      <c r="E113" s="54"/>
      <c r="F113" s="54"/>
      <c r="G113" s="55"/>
    </row>
    <row r="114" spans="3:7">
      <c r="C114" s="146"/>
      <c r="D114" s="120"/>
      <c r="E114" s="54"/>
      <c r="F114" s="54"/>
      <c r="G114" s="55"/>
    </row>
    <row r="115" spans="3:7">
      <c r="C115" s="146"/>
      <c r="D115" s="120"/>
      <c r="E115" s="54"/>
      <c r="F115" s="54"/>
      <c r="G115" s="55"/>
    </row>
    <row r="116" spans="3:7">
      <c r="C116" s="146"/>
      <c r="D116" s="120"/>
      <c r="E116" s="54"/>
      <c r="F116" s="54"/>
      <c r="G116" s="55"/>
    </row>
    <row r="117" spans="3:7">
      <c r="C117" s="146"/>
      <c r="D117" s="120"/>
      <c r="E117" s="54"/>
      <c r="F117" s="54"/>
      <c r="G117" s="55"/>
    </row>
    <row r="118" spans="3:7">
      <c r="C118" s="146"/>
      <c r="D118" s="120"/>
      <c r="E118" s="54"/>
      <c r="F118" s="54"/>
      <c r="G118" s="55"/>
    </row>
    <row r="119" spans="3:7">
      <c r="C119" s="146"/>
      <c r="D119" s="120"/>
      <c r="E119" s="54"/>
      <c r="F119" s="54"/>
      <c r="G119" s="55"/>
    </row>
    <row r="120" spans="3:7">
      <c r="C120" s="146"/>
      <c r="D120" s="120"/>
      <c r="E120" s="54"/>
      <c r="F120" s="54"/>
      <c r="G120" s="55"/>
    </row>
    <row r="121" spans="3:7">
      <c r="C121" s="146"/>
      <c r="D121" s="120"/>
      <c r="E121" s="54"/>
      <c r="F121" s="54"/>
      <c r="G121" s="55"/>
    </row>
    <row r="122" spans="3:7">
      <c r="C122" s="146"/>
      <c r="D122" s="120"/>
      <c r="E122" s="54"/>
      <c r="F122" s="54"/>
      <c r="G122" s="55"/>
    </row>
    <row r="123" spans="3:7">
      <c r="C123" s="146"/>
      <c r="D123" s="120"/>
      <c r="E123" s="54"/>
      <c r="F123" s="54"/>
      <c r="G123" s="55"/>
    </row>
    <row r="124" spans="3:7">
      <c r="C124" s="146"/>
      <c r="D124" s="120"/>
      <c r="E124" s="54"/>
      <c r="F124" s="54"/>
      <c r="G124" s="55"/>
    </row>
    <row r="125" spans="3:7">
      <c r="C125" s="146"/>
      <c r="D125" s="120"/>
      <c r="E125" s="54"/>
      <c r="F125" s="54"/>
      <c r="G125" s="55"/>
    </row>
    <row r="126" spans="3:7">
      <c r="C126" s="146"/>
      <c r="D126" s="120"/>
      <c r="E126" s="54"/>
      <c r="F126" s="54"/>
      <c r="G126" s="55"/>
    </row>
    <row r="127" spans="3:7">
      <c r="C127" s="146"/>
      <c r="D127" s="120"/>
      <c r="E127" s="54"/>
      <c r="F127" s="54"/>
      <c r="G127" s="55"/>
    </row>
    <row r="128" spans="3:7">
      <c r="C128" s="146"/>
      <c r="D128" s="120"/>
      <c r="E128" s="54"/>
      <c r="F128" s="54"/>
      <c r="G128" s="55"/>
    </row>
    <row r="129" spans="3:7">
      <c r="C129" s="146"/>
      <c r="D129" s="120"/>
      <c r="E129" s="54"/>
      <c r="F129" s="54"/>
      <c r="G129" s="55"/>
    </row>
    <row r="130" spans="3:7">
      <c r="C130" s="146"/>
      <c r="D130" s="120"/>
      <c r="E130" s="54"/>
      <c r="F130" s="54"/>
      <c r="G130" s="55"/>
    </row>
    <row r="131" spans="3:7">
      <c r="C131" s="146"/>
      <c r="D131" s="120"/>
      <c r="E131" s="54"/>
      <c r="F131" s="54"/>
      <c r="G131" s="55"/>
    </row>
    <row r="132" spans="3:7">
      <c r="C132" s="146"/>
      <c r="D132" s="120"/>
      <c r="E132" s="54"/>
      <c r="F132" s="54"/>
      <c r="G132" s="55"/>
    </row>
    <row r="133" spans="3:7">
      <c r="C133" s="146"/>
      <c r="D133" s="120"/>
      <c r="E133" s="54"/>
      <c r="F133" s="54"/>
      <c r="G133" s="55"/>
    </row>
    <row r="134" spans="3:7">
      <c r="C134" s="146"/>
      <c r="D134" s="120"/>
      <c r="E134" s="54"/>
      <c r="F134" s="54"/>
      <c r="G134" s="55"/>
    </row>
    <row r="135" spans="3:7">
      <c r="C135" s="146"/>
      <c r="D135" s="120"/>
      <c r="E135" s="54"/>
      <c r="F135" s="54"/>
      <c r="G135" s="55"/>
    </row>
    <row r="136" spans="3:7">
      <c r="C136" s="146"/>
      <c r="D136" s="120"/>
      <c r="E136" s="54"/>
      <c r="F136" s="54"/>
      <c r="G136" s="55"/>
    </row>
    <row r="137" spans="3:7">
      <c r="C137" s="146"/>
      <c r="D137" s="120"/>
      <c r="E137" s="54"/>
      <c r="F137" s="54"/>
      <c r="G137" s="55"/>
    </row>
    <row r="138" spans="3:7">
      <c r="C138" s="146"/>
      <c r="D138" s="120"/>
      <c r="E138" s="54"/>
      <c r="F138" s="54"/>
      <c r="G138" s="55"/>
    </row>
    <row r="139" spans="3:7">
      <c r="C139" s="146"/>
      <c r="D139" s="120"/>
      <c r="E139" s="54"/>
      <c r="F139" s="54"/>
      <c r="G139" s="55"/>
    </row>
    <row r="140" spans="3:7">
      <c r="C140" s="146"/>
      <c r="D140" s="120"/>
      <c r="E140" s="54"/>
      <c r="F140" s="54"/>
      <c r="G140" s="55"/>
    </row>
    <row r="141" spans="3:7">
      <c r="C141" s="146"/>
      <c r="D141" s="120"/>
      <c r="E141" s="54"/>
      <c r="F141" s="54"/>
      <c r="G141" s="55"/>
    </row>
    <row r="142" spans="3:7">
      <c r="C142" s="146"/>
      <c r="D142" s="120"/>
      <c r="E142" s="54"/>
      <c r="F142" s="54"/>
      <c r="G142" s="55"/>
    </row>
    <row r="143" spans="3:7">
      <c r="C143" s="146"/>
      <c r="D143" s="120"/>
      <c r="E143" s="54"/>
      <c r="F143" s="54"/>
      <c r="G143" s="55"/>
    </row>
    <row r="144" spans="3:7">
      <c r="C144" s="146"/>
      <c r="D144" s="120"/>
      <c r="E144" s="54"/>
      <c r="F144" s="54"/>
      <c r="G144" s="55"/>
    </row>
    <row r="145" spans="3:7">
      <c r="C145" s="146"/>
      <c r="D145" s="120"/>
      <c r="E145" s="54"/>
      <c r="F145" s="54"/>
      <c r="G145" s="55"/>
    </row>
    <row r="146" spans="3:7">
      <c r="C146" s="146"/>
      <c r="D146" s="120"/>
      <c r="E146" s="54"/>
      <c r="F146" s="54"/>
      <c r="G146" s="55"/>
    </row>
    <row r="147" spans="3:7">
      <c r="C147" s="146"/>
      <c r="D147" s="120"/>
      <c r="E147" s="54"/>
      <c r="F147" s="54"/>
      <c r="G147" s="55"/>
    </row>
    <row r="148" spans="3:7">
      <c r="C148" s="146"/>
      <c r="D148" s="120"/>
      <c r="E148" s="54"/>
      <c r="F148" s="54"/>
      <c r="G148" s="55"/>
    </row>
    <row r="149" spans="3:7">
      <c r="C149" s="146"/>
      <c r="D149" s="120"/>
      <c r="E149" s="54"/>
      <c r="F149" s="54"/>
      <c r="G149" s="55"/>
    </row>
    <row r="150" spans="3:7">
      <c r="C150" s="146"/>
      <c r="D150" s="120"/>
      <c r="E150" s="54"/>
      <c r="F150" s="54"/>
      <c r="G150" s="55"/>
    </row>
    <row r="151" spans="3:7">
      <c r="C151" s="146"/>
      <c r="D151" s="120"/>
      <c r="E151" s="54"/>
      <c r="F151" s="54"/>
      <c r="G151" s="55"/>
    </row>
    <row r="152" spans="3:7">
      <c r="C152" s="146"/>
      <c r="D152" s="120"/>
      <c r="E152" s="54"/>
      <c r="F152" s="54"/>
      <c r="G152" s="55"/>
    </row>
    <row r="153" spans="3:7">
      <c r="C153" s="146"/>
      <c r="D153" s="120"/>
      <c r="E153" s="54"/>
      <c r="F153" s="54"/>
      <c r="G153" s="55"/>
    </row>
    <row r="154" spans="3:7">
      <c r="C154" s="146"/>
      <c r="D154" s="120"/>
      <c r="E154" s="54"/>
      <c r="F154" s="54"/>
      <c r="G154" s="55"/>
    </row>
    <row r="155" spans="3:7">
      <c r="C155" s="146"/>
      <c r="D155" s="120"/>
      <c r="E155" s="54"/>
      <c r="F155" s="54"/>
      <c r="G155" s="55"/>
    </row>
    <row r="156" spans="3:7">
      <c r="C156" s="146"/>
      <c r="D156" s="120"/>
      <c r="E156" s="54"/>
      <c r="F156" s="54"/>
      <c r="G156" s="55"/>
    </row>
    <row r="157" spans="3:7">
      <c r="C157" s="146"/>
      <c r="D157" s="120"/>
      <c r="E157" s="54"/>
      <c r="F157" s="54"/>
      <c r="G157" s="55"/>
    </row>
    <row r="158" spans="3:7">
      <c r="C158" s="146"/>
      <c r="D158" s="120"/>
      <c r="E158" s="54"/>
      <c r="F158" s="54"/>
      <c r="G158" s="55"/>
    </row>
    <row r="159" spans="3:7">
      <c r="C159" s="146"/>
      <c r="D159" s="120"/>
      <c r="E159" s="54"/>
      <c r="F159" s="54"/>
      <c r="G159" s="55"/>
    </row>
    <row r="160" spans="3:7">
      <c r="C160" s="146"/>
      <c r="D160" s="120"/>
      <c r="E160" s="54"/>
      <c r="F160" s="54"/>
      <c r="G160" s="55"/>
    </row>
    <row r="161" spans="3:7">
      <c r="C161" s="146"/>
      <c r="D161" s="120"/>
      <c r="E161" s="54"/>
      <c r="F161" s="54"/>
      <c r="G161" s="55"/>
    </row>
    <row r="162" spans="3:7">
      <c r="C162" s="146"/>
      <c r="D162" s="120"/>
      <c r="E162" s="54"/>
      <c r="F162" s="54"/>
      <c r="G162" s="55"/>
    </row>
    <row r="163" spans="3:7">
      <c r="C163" s="146"/>
      <c r="D163" s="120"/>
      <c r="E163" s="54"/>
      <c r="F163" s="54"/>
      <c r="G163" s="55"/>
    </row>
    <row r="164" spans="3:7">
      <c r="C164" s="146"/>
      <c r="D164" s="120"/>
      <c r="E164" s="54"/>
      <c r="F164" s="54"/>
      <c r="G164" s="55"/>
    </row>
    <row r="165" spans="3:7">
      <c r="C165" s="146"/>
      <c r="D165" s="120"/>
      <c r="E165" s="54"/>
      <c r="F165" s="54"/>
      <c r="G165" s="55"/>
    </row>
    <row r="166" spans="3:7">
      <c r="C166" s="146"/>
      <c r="D166" s="120"/>
      <c r="E166" s="54"/>
      <c r="F166" s="54"/>
      <c r="G166" s="55"/>
    </row>
    <row r="167" spans="3:7">
      <c r="C167" s="146"/>
      <c r="D167" s="120"/>
      <c r="E167" s="54"/>
      <c r="F167" s="54"/>
      <c r="G167" s="55"/>
    </row>
    <row r="168" spans="3:7">
      <c r="C168" s="146"/>
      <c r="D168" s="120"/>
      <c r="E168" s="54"/>
      <c r="F168" s="54"/>
      <c r="G168" s="55"/>
    </row>
    <row r="169" spans="3:7">
      <c r="C169" s="146"/>
      <c r="D169" s="120"/>
      <c r="E169" s="54"/>
      <c r="F169" s="54"/>
      <c r="G169" s="55"/>
    </row>
    <row r="170" spans="3:7">
      <c r="C170" s="146"/>
      <c r="D170" s="120"/>
      <c r="E170" s="54"/>
      <c r="F170" s="54"/>
      <c r="G170" s="55"/>
    </row>
    <row r="171" spans="3:7">
      <c r="C171" s="146"/>
      <c r="D171" s="120"/>
      <c r="E171" s="54"/>
      <c r="F171" s="54"/>
      <c r="G171" s="55"/>
    </row>
    <row r="172" spans="3:7">
      <c r="C172" s="146"/>
      <c r="D172" s="120"/>
      <c r="E172" s="54"/>
      <c r="F172" s="54"/>
      <c r="G172" s="55"/>
    </row>
    <row r="173" spans="3:7">
      <c r="C173" s="146"/>
      <c r="D173" s="120"/>
      <c r="E173" s="54"/>
      <c r="F173" s="54"/>
      <c r="G173" s="55"/>
    </row>
    <row r="174" spans="3:7">
      <c r="C174" s="146"/>
      <c r="D174" s="120"/>
      <c r="E174" s="54"/>
      <c r="F174" s="54"/>
      <c r="G174" s="55"/>
    </row>
    <row r="175" spans="3:7">
      <c r="C175" s="146"/>
      <c r="D175" s="120"/>
      <c r="E175" s="54"/>
      <c r="F175" s="54"/>
      <c r="G175" s="55"/>
    </row>
    <row r="176" spans="3:7">
      <c r="C176" s="146"/>
      <c r="D176" s="120"/>
      <c r="E176" s="54"/>
      <c r="F176" s="54"/>
      <c r="G176" s="55"/>
    </row>
    <row r="177" spans="3:7">
      <c r="C177" s="146"/>
      <c r="D177" s="120"/>
      <c r="E177" s="54"/>
      <c r="F177" s="54"/>
      <c r="G177" s="55"/>
    </row>
    <row r="178" spans="3:7">
      <c r="C178" s="146"/>
      <c r="D178" s="120"/>
      <c r="E178" s="54"/>
      <c r="F178" s="54"/>
      <c r="G178" s="55"/>
    </row>
    <row r="179" spans="3:7">
      <c r="C179" s="146"/>
      <c r="D179" s="120"/>
      <c r="E179" s="54"/>
      <c r="F179" s="54"/>
      <c r="G179" s="55"/>
    </row>
    <row r="180" spans="3:7">
      <c r="C180" s="146"/>
      <c r="D180" s="120"/>
      <c r="E180" s="54"/>
      <c r="F180" s="54"/>
      <c r="G180" s="55"/>
    </row>
    <row r="181" spans="3:7">
      <c r="C181" s="146"/>
      <c r="D181" s="120"/>
      <c r="E181" s="54"/>
      <c r="F181" s="54"/>
      <c r="G181" s="55"/>
    </row>
    <row r="182" spans="3:7">
      <c r="C182" s="146"/>
      <c r="D182" s="120"/>
      <c r="E182" s="54"/>
      <c r="F182" s="54"/>
      <c r="G182" s="55"/>
    </row>
    <row r="183" spans="3:7">
      <c r="C183" s="146"/>
      <c r="D183" s="120"/>
      <c r="E183" s="54"/>
      <c r="F183" s="54"/>
      <c r="G183" s="55"/>
    </row>
    <row r="184" spans="3:7">
      <c r="C184" s="146"/>
      <c r="D184" s="120"/>
      <c r="E184" s="54"/>
      <c r="F184" s="54"/>
      <c r="G184" s="55"/>
    </row>
    <row r="185" spans="3:7">
      <c r="C185" s="146"/>
      <c r="D185" s="120"/>
      <c r="E185" s="54"/>
      <c r="F185" s="54"/>
      <c r="G185" s="55"/>
    </row>
    <row r="186" spans="3:7">
      <c r="C186" s="146"/>
      <c r="D186" s="120"/>
      <c r="E186" s="54"/>
      <c r="F186" s="54"/>
      <c r="G186" s="55"/>
    </row>
    <row r="187" spans="3:7">
      <c r="C187" s="146"/>
      <c r="D187" s="120"/>
      <c r="E187" s="54"/>
      <c r="F187" s="54"/>
      <c r="G187" s="55"/>
    </row>
    <row r="188" spans="3:7">
      <c r="C188" s="146"/>
      <c r="D188" s="120"/>
      <c r="E188" s="54"/>
      <c r="F188" s="54"/>
      <c r="G188" s="55"/>
    </row>
    <row r="189" spans="3:7">
      <c r="C189" s="146"/>
      <c r="D189" s="120"/>
      <c r="E189" s="54"/>
      <c r="F189" s="54"/>
      <c r="G189" s="55"/>
    </row>
    <row r="190" spans="3:7">
      <c r="C190" s="146"/>
      <c r="D190" s="120"/>
      <c r="E190" s="54"/>
      <c r="F190" s="54"/>
      <c r="G190" s="55"/>
    </row>
    <row r="191" spans="3:7">
      <c r="C191" s="146"/>
      <c r="D191" s="120"/>
      <c r="E191" s="54"/>
      <c r="F191" s="54"/>
      <c r="G191" s="55"/>
    </row>
    <row r="192" spans="3:7">
      <c r="C192" s="146"/>
      <c r="D192" s="120"/>
      <c r="E192" s="54"/>
      <c r="F192" s="54"/>
      <c r="G192" s="55"/>
    </row>
    <row r="193" spans="3:7">
      <c r="C193" s="146"/>
      <c r="D193" s="120"/>
      <c r="E193" s="54"/>
      <c r="F193" s="54"/>
      <c r="G193" s="55"/>
    </row>
    <row r="194" spans="3:7">
      <c r="C194" s="146"/>
      <c r="D194" s="120"/>
      <c r="E194" s="54"/>
      <c r="F194" s="54"/>
      <c r="G194" s="55"/>
    </row>
    <row r="195" spans="3:7">
      <c r="C195" s="146"/>
      <c r="D195" s="120"/>
      <c r="E195" s="54"/>
      <c r="F195" s="54"/>
      <c r="G195" s="55"/>
    </row>
    <row r="196" spans="3:7">
      <c r="C196" s="146"/>
      <c r="D196" s="120"/>
      <c r="E196" s="54"/>
      <c r="F196" s="54"/>
      <c r="G196" s="55"/>
    </row>
    <row r="197" spans="3:7">
      <c r="C197" s="146"/>
      <c r="D197" s="120"/>
      <c r="E197" s="54"/>
      <c r="F197" s="54"/>
      <c r="G197" s="55"/>
    </row>
    <row r="198" spans="3:7">
      <c r="C198" s="146"/>
      <c r="D198" s="120"/>
      <c r="E198" s="54"/>
      <c r="F198" s="54"/>
      <c r="G198" s="55"/>
    </row>
    <row r="199" spans="3:7">
      <c r="C199" s="146"/>
      <c r="D199" s="120"/>
      <c r="E199" s="54"/>
      <c r="F199" s="54"/>
      <c r="G199" s="55"/>
    </row>
    <row r="200" spans="3:7">
      <c r="C200" s="146"/>
      <c r="D200" s="120"/>
      <c r="E200" s="54"/>
      <c r="F200" s="54"/>
      <c r="G200" s="55"/>
    </row>
    <row r="201" spans="3:7">
      <c r="C201" s="146"/>
      <c r="D201" s="120"/>
      <c r="E201" s="54"/>
      <c r="F201" s="54"/>
      <c r="G201" s="55"/>
    </row>
    <row r="202" spans="3:7">
      <c r="C202" s="146"/>
      <c r="D202" s="120"/>
      <c r="E202" s="54"/>
      <c r="F202" s="54"/>
      <c r="G202" s="55"/>
    </row>
    <row r="203" spans="3:7">
      <c r="C203" s="146"/>
      <c r="D203" s="120"/>
      <c r="E203" s="54"/>
      <c r="F203" s="54"/>
      <c r="G203" s="55"/>
    </row>
    <row r="204" spans="3:7">
      <c r="C204" s="146"/>
      <c r="D204" s="120"/>
      <c r="E204" s="54"/>
      <c r="F204" s="54"/>
      <c r="G204" s="55"/>
    </row>
    <row r="205" spans="3:7">
      <c r="C205" s="146"/>
      <c r="D205" s="120"/>
      <c r="E205" s="54"/>
      <c r="F205" s="54"/>
      <c r="G205" s="55"/>
    </row>
    <row r="206" spans="3:7">
      <c r="C206" s="146"/>
      <c r="D206" s="120"/>
      <c r="E206" s="54"/>
      <c r="F206" s="54"/>
      <c r="G206" s="55"/>
    </row>
    <row r="207" spans="3:7">
      <c r="C207" s="146"/>
      <c r="D207" s="120"/>
      <c r="E207" s="54"/>
      <c r="F207" s="54"/>
      <c r="G207" s="55"/>
    </row>
    <row r="208" spans="3:7">
      <c r="C208" s="146"/>
      <c r="D208" s="120"/>
      <c r="E208" s="54"/>
      <c r="F208" s="54"/>
      <c r="G208" s="55"/>
    </row>
    <row r="209" spans="3:7">
      <c r="C209" s="146"/>
      <c r="D209" s="120"/>
      <c r="E209" s="54"/>
      <c r="F209" s="54"/>
      <c r="G209" s="55"/>
    </row>
    <row r="210" spans="3:7">
      <c r="C210" s="146"/>
      <c r="D210" s="120"/>
      <c r="E210" s="54"/>
      <c r="F210" s="54"/>
      <c r="G210" s="55"/>
    </row>
    <row r="211" spans="3:7">
      <c r="C211" s="146"/>
      <c r="D211" s="120"/>
      <c r="E211" s="54"/>
      <c r="F211" s="54"/>
      <c r="G211" s="55"/>
    </row>
    <row r="212" spans="3:7">
      <c r="C212" s="146"/>
      <c r="D212" s="120"/>
      <c r="E212" s="54"/>
      <c r="F212" s="54"/>
      <c r="G212" s="55"/>
    </row>
    <row r="213" spans="3:7">
      <c r="C213" s="146"/>
      <c r="D213" s="120"/>
      <c r="E213" s="54"/>
      <c r="F213" s="54"/>
      <c r="G213" s="55"/>
    </row>
    <row r="214" spans="3:7">
      <c r="C214" s="146"/>
      <c r="D214" s="120"/>
      <c r="E214" s="54"/>
      <c r="F214" s="54"/>
      <c r="G214" s="55"/>
    </row>
    <row r="215" spans="3:7">
      <c r="C215" s="146"/>
      <c r="D215" s="120"/>
      <c r="E215" s="54"/>
      <c r="F215" s="54"/>
      <c r="G215" s="55"/>
    </row>
    <row r="216" spans="3:7">
      <c r="C216" s="146"/>
      <c r="D216" s="120"/>
      <c r="E216" s="54"/>
      <c r="F216" s="54"/>
      <c r="G216" s="55"/>
    </row>
    <row r="217" spans="3:7">
      <c r="C217" s="146"/>
      <c r="D217" s="120"/>
      <c r="E217" s="54"/>
      <c r="F217" s="54"/>
      <c r="G217" s="55"/>
    </row>
    <row r="218" spans="3:7">
      <c r="C218" s="146"/>
      <c r="D218" s="120"/>
      <c r="E218" s="54"/>
      <c r="F218" s="54"/>
      <c r="G218" s="55"/>
    </row>
    <row r="219" spans="3:7">
      <c r="C219" s="146"/>
      <c r="D219" s="120"/>
      <c r="E219" s="54"/>
      <c r="F219" s="54"/>
      <c r="G219" s="55"/>
    </row>
    <row r="220" spans="3:7">
      <c r="C220" s="146"/>
      <c r="D220" s="120"/>
      <c r="E220" s="54"/>
      <c r="F220" s="54"/>
      <c r="G220" s="55"/>
    </row>
    <row r="221" spans="3:7">
      <c r="C221" s="146"/>
      <c r="D221" s="120"/>
      <c r="E221" s="54"/>
      <c r="F221" s="54"/>
      <c r="G221" s="55"/>
    </row>
    <row r="222" spans="3:7">
      <c r="C222" s="146"/>
      <c r="D222" s="120"/>
      <c r="E222" s="54"/>
      <c r="F222" s="54"/>
      <c r="G222" s="55"/>
    </row>
    <row r="223" spans="3:7">
      <c r="C223" s="146"/>
      <c r="D223" s="120"/>
      <c r="E223" s="54"/>
      <c r="F223" s="54"/>
      <c r="G223" s="55"/>
    </row>
    <row r="224" spans="3:7">
      <c r="C224" s="146"/>
      <c r="D224" s="120"/>
      <c r="E224" s="54"/>
      <c r="F224" s="54"/>
      <c r="G224" s="55"/>
    </row>
    <row r="225" spans="3:7">
      <c r="C225" s="146"/>
      <c r="D225" s="120"/>
      <c r="E225" s="54"/>
      <c r="F225" s="54"/>
      <c r="G225" s="55"/>
    </row>
    <row r="226" spans="3:7">
      <c r="C226" s="146"/>
      <c r="D226" s="120"/>
      <c r="E226" s="54"/>
      <c r="F226" s="54"/>
      <c r="G226" s="55"/>
    </row>
    <row r="227" spans="3:7">
      <c r="C227" s="146"/>
      <c r="D227" s="120"/>
      <c r="E227" s="54"/>
      <c r="F227" s="54"/>
      <c r="G227" s="55"/>
    </row>
    <row r="228" spans="3:7">
      <c r="C228" s="146"/>
      <c r="D228" s="120"/>
      <c r="E228" s="54"/>
      <c r="F228" s="54"/>
      <c r="G228" s="55"/>
    </row>
    <row r="229" spans="3:7">
      <c r="C229" s="147"/>
      <c r="D229" s="121"/>
      <c r="E229" s="56"/>
      <c r="F229" s="56"/>
      <c r="G229" s="57"/>
    </row>
  </sheetData>
  <mergeCells count="1">
    <mergeCell ref="C1:G1"/>
  </mergeCells>
  <phoneticPr fontId="2" type="noConversion"/>
  <pageMargins left="0.78740157480314965" right="0.19685039370078741" top="0.62992125984251968" bottom="0.39370078740157483" header="0" footer="0.19685039370078741"/>
  <pageSetup paperSize="9" scale="90" orientation="portrait" blackAndWhite="1" r:id="rId1"/>
  <headerFooter alignWithMargins="0">
    <oddHeader xml:space="preserve">&amp;R&amp;"Times New Roman,обычный"Приложение1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5"/>
  </sheetPr>
  <dimension ref="A1:K388"/>
  <sheetViews>
    <sheetView view="pageBreakPreview" topLeftCell="A275" zoomScaleNormal="100" workbookViewId="0">
      <selection activeCell="A119" sqref="A119:XFD119"/>
    </sheetView>
  </sheetViews>
  <sheetFormatPr defaultRowHeight="12.75"/>
  <cols>
    <col min="1" max="1" width="52.140625" style="9" customWidth="1"/>
    <col min="2" max="2" width="6.42578125" customWidth="1"/>
    <col min="3" max="3" width="7.7109375" customWidth="1"/>
    <col min="6" max="6" width="9.7109375" customWidth="1"/>
    <col min="7" max="7" width="16" hidden="1" customWidth="1"/>
    <col min="8" max="8" width="15.85546875" style="138" customWidth="1"/>
    <col min="9" max="9" width="13.5703125" hidden="1" customWidth="1"/>
  </cols>
  <sheetData>
    <row r="1" spans="1:11" ht="38.25" customHeight="1">
      <c r="A1" s="232" t="s">
        <v>375</v>
      </c>
      <c r="B1" s="232"/>
      <c r="C1" s="232"/>
      <c r="D1" s="232"/>
      <c r="E1" s="232"/>
      <c r="F1" s="232"/>
      <c r="G1" s="232"/>
      <c r="H1" s="232"/>
      <c r="I1" s="130"/>
      <c r="J1" s="130"/>
      <c r="K1" s="130"/>
    </row>
    <row r="2" spans="1:11" ht="13.5" thickBot="1"/>
    <row r="3" spans="1:11" s="2" customFormat="1" ht="16.5" customHeight="1" thickBot="1">
      <c r="A3" s="233" t="s">
        <v>231</v>
      </c>
      <c r="B3" s="235" t="s">
        <v>122</v>
      </c>
      <c r="C3" s="235" t="s">
        <v>123</v>
      </c>
      <c r="D3" s="235" t="s">
        <v>124</v>
      </c>
      <c r="E3" s="235" t="s">
        <v>125</v>
      </c>
      <c r="F3" s="235" t="s">
        <v>126</v>
      </c>
      <c r="G3" s="235" t="s">
        <v>128</v>
      </c>
      <c r="H3" s="237" t="s">
        <v>229</v>
      </c>
      <c r="I3" s="131" t="s">
        <v>127</v>
      </c>
    </row>
    <row r="4" spans="1:11" s="2" customFormat="1" ht="16.5" thickBot="1">
      <c r="A4" s="234"/>
      <c r="B4" s="236"/>
      <c r="C4" s="236"/>
      <c r="D4" s="236"/>
      <c r="E4" s="236"/>
      <c r="F4" s="236"/>
      <c r="G4" s="236"/>
      <c r="H4" s="238"/>
      <c r="I4" s="11" t="s">
        <v>129</v>
      </c>
    </row>
    <row r="5" spans="1:11" s="135" customFormat="1" ht="12" customHeight="1" thickBot="1">
      <c r="A5" s="188">
        <v>1</v>
      </c>
      <c r="B5" s="189">
        <v>2</v>
      </c>
      <c r="C5" s="189">
        <v>3</v>
      </c>
      <c r="D5" s="189">
        <v>4</v>
      </c>
      <c r="E5" s="189">
        <v>5</v>
      </c>
      <c r="F5" s="189">
        <v>6</v>
      </c>
      <c r="G5" s="189"/>
      <c r="H5" s="193">
        <v>7</v>
      </c>
      <c r="I5" s="134"/>
    </row>
    <row r="6" spans="1:11" s="5" customFormat="1" ht="25.5">
      <c r="A6" s="154" t="s">
        <v>310</v>
      </c>
      <c r="B6" s="64" t="s">
        <v>130</v>
      </c>
      <c r="C6" s="64" t="s">
        <v>166</v>
      </c>
      <c r="D6" s="64" t="s">
        <v>166</v>
      </c>
      <c r="E6" s="64" t="s">
        <v>167</v>
      </c>
      <c r="F6" s="64" t="s">
        <v>168</v>
      </c>
      <c r="G6" s="65">
        <f>G10+G13</f>
        <v>1769100</v>
      </c>
      <c r="H6" s="139">
        <f>H7</f>
        <v>2252.2999999999997</v>
      </c>
      <c r="I6" s="136">
        <f>I10+I13</f>
        <v>1908700</v>
      </c>
    </row>
    <row r="7" spans="1:11" ht="15">
      <c r="A7" s="132" t="s">
        <v>165</v>
      </c>
      <c r="B7" s="3" t="s">
        <v>130</v>
      </c>
      <c r="C7" s="3" t="s">
        <v>131</v>
      </c>
      <c r="D7" s="3" t="s">
        <v>166</v>
      </c>
      <c r="E7" s="3" t="s">
        <v>167</v>
      </c>
      <c r="F7" s="3" t="s">
        <v>168</v>
      </c>
      <c r="G7" s="7">
        <f>G8+G11</f>
        <v>1769100</v>
      </c>
      <c r="H7" s="33">
        <f>H8+H11+H14</f>
        <v>2252.2999999999997</v>
      </c>
      <c r="I7" s="23">
        <f>I8+I11</f>
        <v>1908700</v>
      </c>
    </row>
    <row r="8" spans="1:11" ht="26.25">
      <c r="A8" s="132" t="s">
        <v>173</v>
      </c>
      <c r="B8" s="3" t="s">
        <v>130</v>
      </c>
      <c r="C8" s="3" t="s">
        <v>131</v>
      </c>
      <c r="D8" s="3" t="s">
        <v>132</v>
      </c>
      <c r="E8" s="3" t="s">
        <v>167</v>
      </c>
      <c r="F8" s="3" t="s">
        <v>168</v>
      </c>
      <c r="G8" s="7">
        <f t="shared" ref="G8:I9" si="0">G9</f>
        <v>1719100</v>
      </c>
      <c r="H8" s="33">
        <f t="shared" si="0"/>
        <v>2058.1</v>
      </c>
      <c r="I8" s="23">
        <f t="shared" si="0"/>
        <v>1848700</v>
      </c>
    </row>
    <row r="9" spans="1:11" ht="15">
      <c r="A9" s="132" t="s">
        <v>174</v>
      </c>
      <c r="B9" s="3" t="s">
        <v>130</v>
      </c>
      <c r="C9" s="3" t="s">
        <v>131</v>
      </c>
      <c r="D9" s="3" t="s">
        <v>132</v>
      </c>
      <c r="E9" s="3" t="s">
        <v>133</v>
      </c>
      <c r="F9" s="3" t="s">
        <v>168</v>
      </c>
      <c r="G9" s="7">
        <f t="shared" si="0"/>
        <v>1719100</v>
      </c>
      <c r="H9" s="33">
        <f t="shared" si="0"/>
        <v>2058.1</v>
      </c>
      <c r="I9" s="23">
        <f t="shared" si="0"/>
        <v>1848700</v>
      </c>
    </row>
    <row r="10" spans="1:11" ht="15">
      <c r="A10" s="132" t="s">
        <v>175</v>
      </c>
      <c r="B10" s="3" t="s">
        <v>130</v>
      </c>
      <c r="C10" s="3" t="s">
        <v>131</v>
      </c>
      <c r="D10" s="3" t="s">
        <v>132</v>
      </c>
      <c r="E10" s="3" t="s">
        <v>133</v>
      </c>
      <c r="F10" s="3" t="s">
        <v>134</v>
      </c>
      <c r="G10" s="7">
        <v>1719100</v>
      </c>
      <c r="H10" s="33">
        <v>2058.1</v>
      </c>
      <c r="I10" s="23">
        <f>1908200-59500</f>
        <v>1848700</v>
      </c>
    </row>
    <row r="11" spans="1:11" ht="15">
      <c r="A11" s="132" t="s">
        <v>176</v>
      </c>
      <c r="B11" s="3" t="s">
        <v>130</v>
      </c>
      <c r="C11" s="3" t="s">
        <v>131</v>
      </c>
      <c r="D11" s="3" t="s">
        <v>73</v>
      </c>
      <c r="E11" s="3" t="s">
        <v>167</v>
      </c>
      <c r="F11" s="3" t="s">
        <v>168</v>
      </c>
      <c r="G11" s="7">
        <f t="shared" ref="G11:I12" si="1">G12</f>
        <v>50000</v>
      </c>
      <c r="H11" s="33">
        <f t="shared" si="1"/>
        <v>99</v>
      </c>
      <c r="I11" s="23">
        <f t="shared" si="1"/>
        <v>60000</v>
      </c>
    </row>
    <row r="12" spans="1:11" ht="15">
      <c r="A12" s="132" t="s">
        <v>177</v>
      </c>
      <c r="B12" s="3" t="s">
        <v>130</v>
      </c>
      <c r="C12" s="3" t="s">
        <v>131</v>
      </c>
      <c r="D12" s="3" t="s">
        <v>73</v>
      </c>
      <c r="E12" s="3" t="s">
        <v>169</v>
      </c>
      <c r="F12" s="3" t="s">
        <v>168</v>
      </c>
      <c r="G12" s="7">
        <f t="shared" si="1"/>
        <v>50000</v>
      </c>
      <c r="H12" s="33">
        <f t="shared" si="1"/>
        <v>99</v>
      </c>
      <c r="I12" s="23">
        <f t="shared" si="1"/>
        <v>60000</v>
      </c>
    </row>
    <row r="13" spans="1:11" ht="15">
      <c r="A13" s="132" t="s">
        <v>121</v>
      </c>
      <c r="B13" s="3" t="s">
        <v>130</v>
      </c>
      <c r="C13" s="3" t="s">
        <v>131</v>
      </c>
      <c r="D13" s="3" t="s">
        <v>73</v>
      </c>
      <c r="E13" s="3" t="s">
        <v>169</v>
      </c>
      <c r="F13" s="3" t="s">
        <v>170</v>
      </c>
      <c r="G13" s="7">
        <v>50000</v>
      </c>
      <c r="H13" s="33">
        <v>99</v>
      </c>
      <c r="I13" s="23">
        <v>60000</v>
      </c>
    </row>
    <row r="14" spans="1:11" ht="15">
      <c r="A14" s="132" t="s">
        <v>389</v>
      </c>
      <c r="B14" s="3" t="s">
        <v>130</v>
      </c>
      <c r="C14" s="3" t="s">
        <v>131</v>
      </c>
      <c r="D14" s="3" t="s">
        <v>74</v>
      </c>
      <c r="E14" s="3" t="s">
        <v>167</v>
      </c>
      <c r="F14" s="3" t="s">
        <v>168</v>
      </c>
      <c r="G14" s="7"/>
      <c r="H14" s="33">
        <f>H15</f>
        <v>95.2</v>
      </c>
      <c r="I14" s="23"/>
    </row>
    <row r="15" spans="1:11" ht="15">
      <c r="A15" s="132" t="s">
        <v>203</v>
      </c>
      <c r="B15" s="3" t="s">
        <v>130</v>
      </c>
      <c r="C15" s="3" t="s">
        <v>131</v>
      </c>
      <c r="D15" s="3" t="s">
        <v>74</v>
      </c>
      <c r="E15" s="3" t="s">
        <v>146</v>
      </c>
      <c r="F15" s="3" t="s">
        <v>168</v>
      </c>
      <c r="G15" s="7"/>
      <c r="H15" s="33">
        <f>H16</f>
        <v>95.2</v>
      </c>
      <c r="I15" s="23"/>
    </row>
    <row r="16" spans="1:11" ht="26.25">
      <c r="A16" s="132" t="s">
        <v>398</v>
      </c>
      <c r="B16" s="3" t="s">
        <v>130</v>
      </c>
      <c r="C16" s="3" t="s">
        <v>131</v>
      </c>
      <c r="D16" s="3" t="s">
        <v>74</v>
      </c>
      <c r="E16" s="3" t="s">
        <v>390</v>
      </c>
      <c r="F16" s="3" t="s">
        <v>168</v>
      </c>
      <c r="G16" s="7"/>
      <c r="H16" s="33">
        <f>H17</f>
        <v>95.2</v>
      </c>
      <c r="I16" s="23"/>
    </row>
    <row r="17" spans="1:9" ht="15">
      <c r="A17" s="132" t="s">
        <v>175</v>
      </c>
      <c r="B17" s="3" t="s">
        <v>130</v>
      </c>
      <c r="C17" s="3" t="s">
        <v>131</v>
      </c>
      <c r="D17" s="3" t="s">
        <v>74</v>
      </c>
      <c r="E17" s="3" t="s">
        <v>390</v>
      </c>
      <c r="F17" s="3" t="s">
        <v>134</v>
      </c>
      <c r="G17" s="7"/>
      <c r="H17" s="33">
        <v>95.2</v>
      </c>
      <c r="I17" s="23"/>
    </row>
    <row r="18" spans="1:9" s="5" customFormat="1" ht="25.5" hidden="1">
      <c r="A18" s="32" t="s">
        <v>23</v>
      </c>
      <c r="B18" s="4" t="s">
        <v>24</v>
      </c>
      <c r="C18" s="4" t="s">
        <v>166</v>
      </c>
      <c r="D18" s="4" t="s">
        <v>166</v>
      </c>
      <c r="E18" s="4" t="s">
        <v>167</v>
      </c>
      <c r="F18" s="4" t="s">
        <v>168</v>
      </c>
      <c r="G18" s="6"/>
      <c r="H18" s="140">
        <f>H19</f>
        <v>0</v>
      </c>
      <c r="I18" s="22"/>
    </row>
    <row r="19" spans="1:9" ht="15" hidden="1">
      <c r="A19" s="25" t="s">
        <v>165</v>
      </c>
      <c r="B19" s="3" t="s">
        <v>24</v>
      </c>
      <c r="C19" s="3" t="s">
        <v>131</v>
      </c>
      <c r="D19" s="3" t="s">
        <v>166</v>
      </c>
      <c r="E19" s="3" t="s">
        <v>167</v>
      </c>
      <c r="F19" s="3" t="s">
        <v>168</v>
      </c>
      <c r="G19" s="7"/>
      <c r="H19" s="33">
        <f>H20</f>
        <v>0</v>
      </c>
      <c r="I19" s="23"/>
    </row>
    <row r="20" spans="1:9" ht="26.25" hidden="1">
      <c r="A20" s="25" t="s">
        <v>25</v>
      </c>
      <c r="B20" s="3" t="s">
        <v>24</v>
      </c>
      <c r="C20" s="3" t="s">
        <v>131</v>
      </c>
      <c r="D20" s="3" t="s">
        <v>136</v>
      </c>
      <c r="E20" s="3" t="s">
        <v>167</v>
      </c>
      <c r="F20" s="3" t="s">
        <v>168</v>
      </c>
      <c r="G20" s="7"/>
      <c r="H20" s="33">
        <f>H21</f>
        <v>0</v>
      </c>
      <c r="I20" s="23"/>
    </row>
    <row r="21" spans="1:9" ht="26.25" hidden="1">
      <c r="A21" s="132" t="s">
        <v>26</v>
      </c>
      <c r="B21" s="3" t="s">
        <v>24</v>
      </c>
      <c r="C21" s="3" t="s">
        <v>131</v>
      </c>
      <c r="D21" s="3" t="s">
        <v>136</v>
      </c>
      <c r="E21" s="3" t="s">
        <v>27</v>
      </c>
      <c r="F21" s="3" t="s">
        <v>168</v>
      </c>
      <c r="G21" s="7"/>
      <c r="H21" s="33">
        <f>H22</f>
        <v>0</v>
      </c>
      <c r="I21" s="23"/>
    </row>
    <row r="22" spans="1:9" ht="15" hidden="1">
      <c r="A22" s="25" t="s">
        <v>185</v>
      </c>
      <c r="B22" s="3" t="s">
        <v>24</v>
      </c>
      <c r="C22" s="3" t="s">
        <v>131</v>
      </c>
      <c r="D22" s="3" t="s">
        <v>136</v>
      </c>
      <c r="E22" s="3" t="s">
        <v>137</v>
      </c>
      <c r="F22" s="3" t="s">
        <v>168</v>
      </c>
      <c r="G22" s="7"/>
      <c r="H22" s="33">
        <f>H23</f>
        <v>0</v>
      </c>
      <c r="I22" s="23"/>
    </row>
    <row r="23" spans="1:9" ht="15" hidden="1">
      <c r="A23" s="25" t="s">
        <v>175</v>
      </c>
      <c r="B23" s="3" t="s">
        <v>24</v>
      </c>
      <c r="C23" s="3" t="s">
        <v>131</v>
      </c>
      <c r="D23" s="3" t="s">
        <v>136</v>
      </c>
      <c r="E23" s="3" t="s">
        <v>137</v>
      </c>
      <c r="F23" s="3" t="s">
        <v>134</v>
      </c>
      <c r="G23" s="7"/>
      <c r="H23" s="33">
        <v>0</v>
      </c>
      <c r="I23" s="23"/>
    </row>
    <row r="24" spans="1:9" s="5" customFormat="1" ht="14.25">
      <c r="A24" s="133" t="s">
        <v>311</v>
      </c>
      <c r="B24" s="4" t="s">
        <v>135</v>
      </c>
      <c r="C24" s="4" t="s">
        <v>166</v>
      </c>
      <c r="D24" s="4" t="s">
        <v>166</v>
      </c>
      <c r="E24" s="4" t="s">
        <v>167</v>
      </c>
      <c r="F24" s="4" t="s">
        <v>168</v>
      </c>
      <c r="G24" s="6" t="e">
        <f>#REF!+G29+G33+G37+G39+G41+#REF!+#REF!+G64+G68+G75+#REF!+#REF!+#REF!+#REF!+G122+#REF!+G130</f>
        <v>#REF!</v>
      </c>
      <c r="H24" s="140">
        <f>H25+H64+H68+H75+H97+H200+H138+H231</f>
        <v>97921.27</v>
      </c>
      <c r="I24" s="22" t="e">
        <f>#REF!+I29+I33+I37+I39+I41+#REF!+#REF!+I64+I68+I75+#REF!+#REF!+#REF!+#REF!+I122+#REF!+I130</f>
        <v>#REF!</v>
      </c>
    </row>
    <row r="25" spans="1:9" s="9" customFormat="1" ht="15">
      <c r="A25" s="25" t="s">
        <v>165</v>
      </c>
      <c r="B25" s="3" t="s">
        <v>135</v>
      </c>
      <c r="C25" s="3" t="s">
        <v>131</v>
      </c>
      <c r="D25" s="3" t="s">
        <v>166</v>
      </c>
      <c r="E25" s="3" t="s">
        <v>167</v>
      </c>
      <c r="F25" s="3" t="s">
        <v>168</v>
      </c>
      <c r="G25" s="10"/>
      <c r="H25" s="33">
        <f>H26+H51+H48</f>
        <v>12197.769999999999</v>
      </c>
      <c r="I25" s="24"/>
    </row>
    <row r="26" spans="1:9" ht="15">
      <c r="A26" s="25" t="s">
        <v>186</v>
      </c>
      <c r="B26" s="3" t="s">
        <v>135</v>
      </c>
      <c r="C26" s="3" t="s">
        <v>131</v>
      </c>
      <c r="D26" s="3" t="s">
        <v>138</v>
      </c>
      <c r="E26" s="3" t="s">
        <v>167</v>
      </c>
      <c r="F26" s="3" t="s">
        <v>168</v>
      </c>
      <c r="G26" s="7">
        <f>G28</f>
        <v>5743600</v>
      </c>
      <c r="H26" s="33">
        <f>H27+H32</f>
        <v>10600.47</v>
      </c>
      <c r="I26" s="23">
        <f>I28</f>
        <v>6312280</v>
      </c>
    </row>
    <row r="27" spans="1:9" ht="26.25">
      <c r="A27" s="132" t="s">
        <v>26</v>
      </c>
      <c r="B27" s="3" t="s">
        <v>135</v>
      </c>
      <c r="C27" s="3" t="s">
        <v>131</v>
      </c>
      <c r="D27" s="3" t="s">
        <v>138</v>
      </c>
      <c r="E27" s="3" t="s">
        <v>27</v>
      </c>
      <c r="F27" s="3" t="s">
        <v>168</v>
      </c>
      <c r="G27" s="7"/>
      <c r="H27" s="33">
        <f>H30+H28</f>
        <v>9050.67</v>
      </c>
      <c r="I27" s="23"/>
    </row>
    <row r="28" spans="1:9" ht="15">
      <c r="A28" s="25" t="s">
        <v>174</v>
      </c>
      <c r="B28" s="3" t="s">
        <v>135</v>
      </c>
      <c r="C28" s="3" t="s">
        <v>131</v>
      </c>
      <c r="D28" s="3" t="s">
        <v>138</v>
      </c>
      <c r="E28" s="3" t="s">
        <v>133</v>
      </c>
      <c r="F28" s="3" t="s">
        <v>168</v>
      </c>
      <c r="G28" s="7">
        <f>G29</f>
        <v>5743600</v>
      </c>
      <c r="H28" s="33">
        <f>H29</f>
        <v>7812.6</v>
      </c>
      <c r="I28" s="23">
        <f>6375300-63020</f>
        <v>6312280</v>
      </c>
    </row>
    <row r="29" spans="1:9" ht="15">
      <c r="A29" s="25" t="s">
        <v>175</v>
      </c>
      <c r="B29" s="3" t="s">
        <v>135</v>
      </c>
      <c r="C29" s="3" t="s">
        <v>131</v>
      </c>
      <c r="D29" s="3" t="s">
        <v>138</v>
      </c>
      <c r="E29" s="3" t="s">
        <v>133</v>
      </c>
      <c r="F29" s="3" t="s">
        <v>134</v>
      </c>
      <c r="G29" s="7">
        <f>3973000+36000+1026200+30000+123600+544800+10000</f>
        <v>5743600</v>
      </c>
      <c r="H29" s="33">
        <v>7812.6</v>
      </c>
      <c r="I29" s="23">
        <v>6375300</v>
      </c>
    </row>
    <row r="30" spans="1:9" ht="26.25">
      <c r="A30" s="25" t="s">
        <v>28</v>
      </c>
      <c r="B30" s="3" t="s">
        <v>135</v>
      </c>
      <c r="C30" s="3" t="s">
        <v>131</v>
      </c>
      <c r="D30" s="3" t="s">
        <v>138</v>
      </c>
      <c r="E30" s="3" t="s">
        <v>29</v>
      </c>
      <c r="F30" s="3" t="s">
        <v>168</v>
      </c>
      <c r="G30" s="7"/>
      <c r="H30" s="33">
        <f>H31</f>
        <v>1238.07</v>
      </c>
      <c r="I30" s="23"/>
    </row>
    <row r="31" spans="1:9" ht="15">
      <c r="A31" s="25" t="s">
        <v>175</v>
      </c>
      <c r="B31" s="3" t="s">
        <v>135</v>
      </c>
      <c r="C31" s="3" t="s">
        <v>131</v>
      </c>
      <c r="D31" s="3" t="s">
        <v>138</v>
      </c>
      <c r="E31" s="3" t="s">
        <v>29</v>
      </c>
      <c r="F31" s="3" t="s">
        <v>134</v>
      </c>
      <c r="G31" s="7"/>
      <c r="H31" s="33">
        <v>1238.07</v>
      </c>
      <c r="I31" s="23"/>
    </row>
    <row r="32" spans="1:9" ht="15">
      <c r="A32" s="25" t="s">
        <v>68</v>
      </c>
      <c r="B32" s="3" t="s">
        <v>135</v>
      </c>
      <c r="C32" s="3" t="s">
        <v>131</v>
      </c>
      <c r="D32" s="3" t="s">
        <v>138</v>
      </c>
      <c r="E32" s="3" t="s">
        <v>93</v>
      </c>
      <c r="F32" s="3" t="s">
        <v>168</v>
      </c>
      <c r="G32" s="7">
        <f>G33</f>
        <v>174700</v>
      </c>
      <c r="H32" s="33">
        <f>H33</f>
        <v>1549.8</v>
      </c>
      <c r="I32" s="23">
        <f>I33</f>
        <v>180000</v>
      </c>
    </row>
    <row r="33" spans="1:9" ht="65.25" customHeight="1">
      <c r="A33" s="25" t="s">
        <v>96</v>
      </c>
      <c r="B33" s="3" t="s">
        <v>135</v>
      </c>
      <c r="C33" s="3" t="s">
        <v>131</v>
      </c>
      <c r="D33" s="3" t="s">
        <v>138</v>
      </c>
      <c r="E33" s="3" t="s">
        <v>94</v>
      </c>
      <c r="F33" s="3" t="s">
        <v>168</v>
      </c>
      <c r="G33" s="7">
        <f>174700</f>
        <v>174700</v>
      </c>
      <c r="H33" s="33">
        <f>H34+H36+H38+H40+H42+H46+H44</f>
        <v>1549.8</v>
      </c>
      <c r="I33" s="23">
        <v>180000</v>
      </c>
    </row>
    <row r="34" spans="1:9" ht="15" customHeight="1">
      <c r="A34" s="25" t="s">
        <v>187</v>
      </c>
      <c r="B34" s="3" t="s">
        <v>135</v>
      </c>
      <c r="C34" s="3" t="s">
        <v>131</v>
      </c>
      <c r="D34" s="3" t="s">
        <v>138</v>
      </c>
      <c r="E34" s="3" t="s">
        <v>95</v>
      </c>
      <c r="F34" s="3" t="s">
        <v>168</v>
      </c>
      <c r="G34" s="7"/>
      <c r="H34" s="33">
        <f>H35</f>
        <v>189.6</v>
      </c>
      <c r="I34" s="23"/>
    </row>
    <row r="35" spans="1:9" ht="15">
      <c r="A35" s="25" t="s">
        <v>175</v>
      </c>
      <c r="B35" s="3" t="s">
        <v>135</v>
      </c>
      <c r="C35" s="3" t="s">
        <v>131</v>
      </c>
      <c r="D35" s="3" t="s">
        <v>138</v>
      </c>
      <c r="E35" s="3" t="s">
        <v>95</v>
      </c>
      <c r="F35" s="3" t="s">
        <v>134</v>
      </c>
      <c r="G35" s="7"/>
      <c r="H35" s="33">
        <v>189.6</v>
      </c>
      <c r="I35" s="23"/>
    </row>
    <row r="36" spans="1:9" ht="39">
      <c r="A36" s="191" t="s">
        <v>30</v>
      </c>
      <c r="B36" s="3" t="s">
        <v>135</v>
      </c>
      <c r="C36" s="3" t="s">
        <v>131</v>
      </c>
      <c r="D36" s="3" t="s">
        <v>138</v>
      </c>
      <c r="E36" s="3" t="s">
        <v>106</v>
      </c>
      <c r="F36" s="3" t="s">
        <v>168</v>
      </c>
      <c r="G36" s="7">
        <f>G37</f>
        <v>168000</v>
      </c>
      <c r="H36" s="33">
        <f>H37</f>
        <v>181</v>
      </c>
      <c r="I36" s="23">
        <f>I37</f>
        <v>180000</v>
      </c>
    </row>
    <row r="37" spans="1:9" ht="15">
      <c r="A37" s="25" t="s">
        <v>175</v>
      </c>
      <c r="B37" s="3" t="s">
        <v>135</v>
      </c>
      <c r="C37" s="3" t="s">
        <v>131</v>
      </c>
      <c r="D37" s="3" t="s">
        <v>138</v>
      </c>
      <c r="E37" s="3" t="s">
        <v>106</v>
      </c>
      <c r="F37" s="3" t="s">
        <v>134</v>
      </c>
      <c r="G37" s="7">
        <v>168000</v>
      </c>
      <c r="H37" s="33">
        <v>181</v>
      </c>
      <c r="I37" s="23">
        <v>180000</v>
      </c>
    </row>
    <row r="38" spans="1:9" ht="26.25">
      <c r="A38" s="25" t="s">
        <v>188</v>
      </c>
      <c r="B38" s="3" t="s">
        <v>135</v>
      </c>
      <c r="C38" s="3" t="s">
        <v>131</v>
      </c>
      <c r="D38" s="3" t="s">
        <v>138</v>
      </c>
      <c r="E38" s="3" t="s">
        <v>107</v>
      </c>
      <c r="F38" s="3" t="s">
        <v>168</v>
      </c>
      <c r="G38" s="7">
        <f>G39</f>
        <v>191300</v>
      </c>
      <c r="H38" s="33">
        <f>H39</f>
        <v>182.8</v>
      </c>
      <c r="I38" s="23">
        <f>I39</f>
        <v>200000</v>
      </c>
    </row>
    <row r="39" spans="1:9" ht="15">
      <c r="A39" s="25" t="s">
        <v>175</v>
      </c>
      <c r="B39" s="3" t="s">
        <v>135</v>
      </c>
      <c r="C39" s="3" t="s">
        <v>131</v>
      </c>
      <c r="D39" s="3" t="s">
        <v>138</v>
      </c>
      <c r="E39" s="3" t="s">
        <v>107</v>
      </c>
      <c r="F39" s="3" t="s">
        <v>134</v>
      </c>
      <c r="G39" s="7">
        <v>191300</v>
      </c>
      <c r="H39" s="33">
        <v>182.8</v>
      </c>
      <c r="I39" s="23">
        <v>200000</v>
      </c>
    </row>
    <row r="40" spans="1:9" ht="26.25">
      <c r="A40" s="25" t="s">
        <v>189</v>
      </c>
      <c r="B40" s="3" t="s">
        <v>135</v>
      </c>
      <c r="C40" s="3" t="s">
        <v>131</v>
      </c>
      <c r="D40" s="3" t="s">
        <v>138</v>
      </c>
      <c r="E40" s="3" t="s">
        <v>108</v>
      </c>
      <c r="F40" s="3" t="s">
        <v>168</v>
      </c>
      <c r="G40" s="7">
        <f>G41</f>
        <v>178000</v>
      </c>
      <c r="H40" s="33">
        <f>H41</f>
        <v>216.2</v>
      </c>
      <c r="I40" s="23">
        <f>I41</f>
        <v>190000</v>
      </c>
    </row>
    <row r="41" spans="1:9" ht="15">
      <c r="A41" s="25" t="s">
        <v>175</v>
      </c>
      <c r="B41" s="3" t="s">
        <v>135</v>
      </c>
      <c r="C41" s="3" t="s">
        <v>131</v>
      </c>
      <c r="D41" s="3" t="s">
        <v>138</v>
      </c>
      <c r="E41" s="3" t="s">
        <v>108</v>
      </c>
      <c r="F41" s="3" t="s">
        <v>134</v>
      </c>
      <c r="G41" s="7">
        <v>178000</v>
      </c>
      <c r="H41" s="33">
        <v>216.2</v>
      </c>
      <c r="I41" s="23">
        <v>190000</v>
      </c>
    </row>
    <row r="42" spans="1:9" ht="26.25">
      <c r="A42" s="25" t="s">
        <v>190</v>
      </c>
      <c r="B42" s="3" t="s">
        <v>135</v>
      </c>
      <c r="C42" s="3" t="s">
        <v>131</v>
      </c>
      <c r="D42" s="3" t="s">
        <v>138</v>
      </c>
      <c r="E42" s="3" t="s">
        <v>109</v>
      </c>
      <c r="F42" s="3" t="s">
        <v>168</v>
      </c>
      <c r="G42" s="7"/>
      <c r="H42" s="33">
        <f>H43</f>
        <v>578.4</v>
      </c>
      <c r="I42" s="23"/>
    </row>
    <row r="43" spans="1:9" ht="15">
      <c r="A43" s="25" t="s">
        <v>175</v>
      </c>
      <c r="B43" s="3" t="s">
        <v>135</v>
      </c>
      <c r="C43" s="3" t="s">
        <v>131</v>
      </c>
      <c r="D43" s="3" t="s">
        <v>138</v>
      </c>
      <c r="E43" s="3" t="s">
        <v>109</v>
      </c>
      <c r="F43" s="3" t="s">
        <v>134</v>
      </c>
      <c r="G43" s="7"/>
      <c r="H43" s="33">
        <v>578.4</v>
      </c>
      <c r="I43" s="23"/>
    </row>
    <row r="44" spans="1:9" ht="53.25" customHeight="1">
      <c r="A44" s="25" t="s">
        <v>112</v>
      </c>
      <c r="B44" s="3" t="s">
        <v>135</v>
      </c>
      <c r="C44" s="3" t="s">
        <v>131</v>
      </c>
      <c r="D44" s="3" t="s">
        <v>138</v>
      </c>
      <c r="E44" s="3" t="s">
        <v>97</v>
      </c>
      <c r="F44" s="3" t="s">
        <v>168</v>
      </c>
      <c r="G44" s="7"/>
      <c r="H44" s="33">
        <f>H45</f>
        <v>21</v>
      </c>
      <c r="I44" s="23"/>
    </row>
    <row r="45" spans="1:9" ht="15">
      <c r="A45" s="25" t="s">
        <v>175</v>
      </c>
      <c r="B45" s="3" t="s">
        <v>135</v>
      </c>
      <c r="C45" s="3" t="s">
        <v>131</v>
      </c>
      <c r="D45" s="3" t="s">
        <v>138</v>
      </c>
      <c r="E45" s="3" t="s">
        <v>97</v>
      </c>
      <c r="F45" s="3" t="s">
        <v>134</v>
      </c>
      <c r="G45" s="7"/>
      <c r="H45" s="33">
        <v>21</v>
      </c>
      <c r="I45" s="23"/>
    </row>
    <row r="46" spans="1:9" ht="26.25">
      <c r="A46" s="25" t="s">
        <v>259</v>
      </c>
      <c r="B46" s="3" t="s">
        <v>135</v>
      </c>
      <c r="C46" s="3" t="s">
        <v>131</v>
      </c>
      <c r="D46" s="3" t="s">
        <v>138</v>
      </c>
      <c r="E46" s="3" t="s">
        <v>110</v>
      </c>
      <c r="F46" s="3" t="s">
        <v>168</v>
      </c>
      <c r="G46" s="7" t="e">
        <f>G47</f>
        <v>#REF!</v>
      </c>
      <c r="H46" s="33">
        <f>H47</f>
        <v>180.8</v>
      </c>
      <c r="I46" s="23" t="e">
        <f>I47</f>
        <v>#REF!</v>
      </c>
    </row>
    <row r="47" spans="1:9" ht="15">
      <c r="A47" s="25" t="s">
        <v>175</v>
      </c>
      <c r="B47" s="3" t="s">
        <v>135</v>
      </c>
      <c r="C47" s="3" t="s">
        <v>131</v>
      </c>
      <c r="D47" s="3" t="s">
        <v>138</v>
      </c>
      <c r="E47" s="3" t="s">
        <v>110</v>
      </c>
      <c r="F47" s="3" t="s">
        <v>134</v>
      </c>
      <c r="G47" s="7" t="e">
        <f>#REF!</f>
        <v>#REF!</v>
      </c>
      <c r="H47" s="33">
        <v>180.8</v>
      </c>
      <c r="I47" s="23" t="e">
        <f>#REF!</f>
        <v>#REF!</v>
      </c>
    </row>
    <row r="48" spans="1:9" ht="15">
      <c r="A48" s="25" t="s">
        <v>328</v>
      </c>
      <c r="B48" s="3" t="s">
        <v>135</v>
      </c>
      <c r="C48" s="3" t="s">
        <v>131</v>
      </c>
      <c r="D48" s="3" t="s">
        <v>145</v>
      </c>
      <c r="E48" s="29" t="s">
        <v>167</v>
      </c>
      <c r="F48" s="3" t="s">
        <v>168</v>
      </c>
      <c r="G48" s="3" t="s">
        <v>369</v>
      </c>
      <c r="H48" s="33">
        <f>H49</f>
        <v>1</v>
      </c>
      <c r="I48" s="23"/>
    </row>
    <row r="49" spans="1:9" ht="39">
      <c r="A49" s="25" t="s">
        <v>329</v>
      </c>
      <c r="B49" s="3" t="s">
        <v>135</v>
      </c>
      <c r="C49" s="3" t="s">
        <v>131</v>
      </c>
      <c r="D49" s="3" t="s">
        <v>145</v>
      </c>
      <c r="E49" s="29" t="s">
        <v>330</v>
      </c>
      <c r="F49" s="3" t="s">
        <v>168</v>
      </c>
      <c r="G49" s="3" t="s">
        <v>369</v>
      </c>
      <c r="H49" s="33">
        <f>H50</f>
        <v>1</v>
      </c>
      <c r="I49" s="23"/>
    </row>
    <row r="50" spans="1:9" ht="15">
      <c r="A50" s="25" t="s">
        <v>175</v>
      </c>
      <c r="B50" s="3" t="s">
        <v>135</v>
      </c>
      <c r="C50" s="3" t="s">
        <v>131</v>
      </c>
      <c r="D50" s="3" t="s">
        <v>145</v>
      </c>
      <c r="E50" s="29" t="s">
        <v>330</v>
      </c>
      <c r="F50" s="3" t="s">
        <v>134</v>
      </c>
      <c r="G50" s="3" t="s">
        <v>369</v>
      </c>
      <c r="H50" s="33">
        <v>1</v>
      </c>
      <c r="I50" s="23"/>
    </row>
    <row r="51" spans="1:9" ht="15">
      <c r="A51" s="25" t="s">
        <v>191</v>
      </c>
      <c r="B51" s="3" t="s">
        <v>135</v>
      </c>
      <c r="C51" s="3" t="s">
        <v>131</v>
      </c>
      <c r="D51" s="3" t="s">
        <v>74</v>
      </c>
      <c r="E51" s="3" t="s">
        <v>167</v>
      </c>
      <c r="F51" s="3" t="s">
        <v>168</v>
      </c>
      <c r="G51" s="7" t="e">
        <f>#REF!</f>
        <v>#REF!</v>
      </c>
      <c r="H51" s="33">
        <f>H52+H59</f>
        <v>1596.3</v>
      </c>
      <c r="I51" s="23" t="e">
        <f>#REF!</f>
        <v>#REF!</v>
      </c>
    </row>
    <row r="52" spans="1:9" ht="39">
      <c r="A52" s="25" t="s">
        <v>31</v>
      </c>
      <c r="B52" s="3" t="s">
        <v>135</v>
      </c>
      <c r="C52" s="3" t="s">
        <v>131</v>
      </c>
      <c r="D52" s="3" t="s">
        <v>74</v>
      </c>
      <c r="E52" s="3" t="s">
        <v>32</v>
      </c>
      <c r="F52" s="3" t="s">
        <v>168</v>
      </c>
      <c r="G52" s="7"/>
      <c r="H52" s="33">
        <f>H53+H57+H55</f>
        <v>926.7</v>
      </c>
      <c r="I52" s="23"/>
    </row>
    <row r="53" spans="1:9" ht="39" hidden="1">
      <c r="A53" s="25" t="s">
        <v>33</v>
      </c>
      <c r="B53" s="3" t="s">
        <v>135</v>
      </c>
      <c r="C53" s="3" t="s">
        <v>131</v>
      </c>
      <c r="D53" s="3" t="s">
        <v>74</v>
      </c>
      <c r="E53" s="3" t="s">
        <v>34</v>
      </c>
      <c r="F53" s="3" t="s">
        <v>168</v>
      </c>
      <c r="G53" s="7"/>
      <c r="H53" s="33">
        <f>H54</f>
        <v>0</v>
      </c>
      <c r="I53" s="23"/>
    </row>
    <row r="54" spans="1:9" ht="15" hidden="1">
      <c r="A54" s="25" t="s">
        <v>175</v>
      </c>
      <c r="B54" s="3" t="s">
        <v>135</v>
      </c>
      <c r="C54" s="3" t="s">
        <v>131</v>
      </c>
      <c r="D54" s="3" t="s">
        <v>74</v>
      </c>
      <c r="E54" s="3" t="s">
        <v>34</v>
      </c>
      <c r="F54" s="3" t="s">
        <v>134</v>
      </c>
      <c r="G54" s="7"/>
      <c r="H54" s="33">
        <v>0</v>
      </c>
      <c r="I54" s="23"/>
    </row>
    <row r="55" spans="1:9" ht="39">
      <c r="A55" s="25" t="s">
        <v>33</v>
      </c>
      <c r="B55" s="3" t="s">
        <v>135</v>
      </c>
      <c r="C55" s="3" t="s">
        <v>131</v>
      </c>
      <c r="D55" s="3" t="s">
        <v>74</v>
      </c>
      <c r="E55" s="3" t="s">
        <v>34</v>
      </c>
      <c r="F55" s="3" t="s">
        <v>168</v>
      </c>
      <c r="G55" s="7"/>
      <c r="H55" s="33">
        <f>H56</f>
        <v>344.9</v>
      </c>
      <c r="I55" s="23"/>
    </row>
    <row r="56" spans="1:9" ht="15">
      <c r="A56" s="25" t="s">
        <v>175</v>
      </c>
      <c r="B56" s="3" t="s">
        <v>135</v>
      </c>
      <c r="C56" s="3" t="s">
        <v>131</v>
      </c>
      <c r="D56" s="3" t="s">
        <v>74</v>
      </c>
      <c r="E56" s="3" t="s">
        <v>34</v>
      </c>
      <c r="F56" s="3" t="s">
        <v>134</v>
      </c>
      <c r="G56" s="7"/>
      <c r="H56" s="33">
        <v>344.9</v>
      </c>
      <c r="I56" s="23"/>
    </row>
    <row r="57" spans="1:9" ht="15">
      <c r="A57" s="25" t="s">
        <v>192</v>
      </c>
      <c r="B57" s="3" t="s">
        <v>135</v>
      </c>
      <c r="C57" s="3" t="s">
        <v>131</v>
      </c>
      <c r="D57" s="3" t="s">
        <v>74</v>
      </c>
      <c r="E57" s="3" t="s">
        <v>139</v>
      </c>
      <c r="F57" s="3" t="s">
        <v>168</v>
      </c>
      <c r="G57" s="7"/>
      <c r="H57" s="33">
        <f>H58</f>
        <v>581.80000000000007</v>
      </c>
      <c r="I57" s="23"/>
    </row>
    <row r="58" spans="1:9" ht="15">
      <c r="A58" s="25" t="s">
        <v>175</v>
      </c>
      <c r="B58" s="3" t="s">
        <v>135</v>
      </c>
      <c r="C58" s="3" t="s">
        <v>131</v>
      </c>
      <c r="D58" s="3" t="s">
        <v>74</v>
      </c>
      <c r="E58" s="3" t="s">
        <v>139</v>
      </c>
      <c r="F58" s="3" t="s">
        <v>134</v>
      </c>
      <c r="G58" s="7"/>
      <c r="H58" s="33">
        <f>1113.9-532.1</f>
        <v>581.80000000000007</v>
      </c>
      <c r="I58" s="23"/>
    </row>
    <row r="59" spans="1:9" ht="15">
      <c r="A59" s="25" t="s">
        <v>203</v>
      </c>
      <c r="B59" s="3" t="s">
        <v>135</v>
      </c>
      <c r="C59" s="3" t="s">
        <v>131</v>
      </c>
      <c r="D59" s="3" t="s">
        <v>74</v>
      </c>
      <c r="E59" s="3" t="s">
        <v>146</v>
      </c>
      <c r="F59" s="3" t="s">
        <v>168</v>
      </c>
      <c r="G59" s="7"/>
      <c r="H59" s="33">
        <f>H60+H62</f>
        <v>669.59999999999991</v>
      </c>
      <c r="I59" s="23"/>
    </row>
    <row r="60" spans="1:9" ht="26.25">
      <c r="A60" s="132" t="s">
        <v>398</v>
      </c>
      <c r="B60" s="3" t="s">
        <v>135</v>
      </c>
      <c r="C60" s="3" t="s">
        <v>131</v>
      </c>
      <c r="D60" s="3" t="s">
        <v>74</v>
      </c>
      <c r="E60" s="3" t="s">
        <v>390</v>
      </c>
      <c r="F60" s="3" t="s">
        <v>168</v>
      </c>
      <c r="G60" s="7"/>
      <c r="H60" s="33">
        <f>H61</f>
        <v>270.39999999999998</v>
      </c>
      <c r="I60" s="23"/>
    </row>
    <row r="61" spans="1:9" ht="15">
      <c r="A61" s="25" t="s">
        <v>175</v>
      </c>
      <c r="B61" s="3" t="s">
        <v>135</v>
      </c>
      <c r="C61" s="3" t="s">
        <v>131</v>
      </c>
      <c r="D61" s="3" t="s">
        <v>74</v>
      </c>
      <c r="E61" s="3" t="s">
        <v>390</v>
      </c>
      <c r="F61" s="3" t="s">
        <v>134</v>
      </c>
      <c r="G61" s="7"/>
      <c r="H61" s="33">
        <f>232+38.4</f>
        <v>270.39999999999998</v>
      </c>
      <c r="I61" s="23"/>
    </row>
    <row r="62" spans="1:9" ht="39">
      <c r="A62" s="195" t="s">
        <v>400</v>
      </c>
      <c r="B62" s="3" t="s">
        <v>135</v>
      </c>
      <c r="C62" s="3" t="s">
        <v>131</v>
      </c>
      <c r="D62" s="3" t="s">
        <v>74</v>
      </c>
      <c r="E62" s="3" t="s">
        <v>399</v>
      </c>
      <c r="F62" s="3" t="s">
        <v>168</v>
      </c>
      <c r="G62" s="7"/>
      <c r="H62" s="33">
        <f>H63</f>
        <v>399.2</v>
      </c>
      <c r="I62" s="23"/>
    </row>
    <row r="63" spans="1:9" ht="15">
      <c r="A63" s="25" t="s">
        <v>175</v>
      </c>
      <c r="B63" s="3" t="s">
        <v>135</v>
      </c>
      <c r="C63" s="3" t="s">
        <v>131</v>
      </c>
      <c r="D63" s="3" t="s">
        <v>74</v>
      </c>
      <c r="E63" s="3" t="s">
        <v>399</v>
      </c>
      <c r="F63" s="3" t="s">
        <v>134</v>
      </c>
      <c r="G63" s="7"/>
      <c r="H63" s="33">
        <f>300+99.2+99-99</f>
        <v>399.2</v>
      </c>
      <c r="I63" s="23"/>
    </row>
    <row r="64" spans="1:9" ht="15">
      <c r="A64" s="25" t="s">
        <v>193</v>
      </c>
      <c r="B64" s="3" t="s">
        <v>135</v>
      </c>
      <c r="C64" s="3" t="s">
        <v>136</v>
      </c>
      <c r="D64" s="3" t="s">
        <v>166</v>
      </c>
      <c r="E64" s="3" t="s">
        <v>167</v>
      </c>
      <c r="F64" s="3" t="s">
        <v>168</v>
      </c>
      <c r="G64" s="7">
        <v>251600</v>
      </c>
      <c r="H64" s="33">
        <f>H65</f>
        <v>56.8</v>
      </c>
      <c r="I64" s="23">
        <v>260000</v>
      </c>
    </row>
    <row r="65" spans="1:9" ht="15">
      <c r="A65" s="25" t="s">
        <v>195</v>
      </c>
      <c r="B65" s="3" t="s">
        <v>135</v>
      </c>
      <c r="C65" s="3" t="s">
        <v>136</v>
      </c>
      <c r="D65" s="3" t="s">
        <v>140</v>
      </c>
      <c r="E65" s="3" t="s">
        <v>167</v>
      </c>
      <c r="F65" s="3" t="s">
        <v>168</v>
      </c>
      <c r="G65" s="7">
        <f>G66</f>
        <v>142000</v>
      </c>
      <c r="H65" s="33">
        <f>H66</f>
        <v>56.8</v>
      </c>
      <c r="I65" s="137">
        <f>I66</f>
        <v>0</v>
      </c>
    </row>
    <row r="66" spans="1:9" ht="26.25">
      <c r="A66" s="25" t="s">
        <v>194</v>
      </c>
      <c r="B66" s="3" t="s">
        <v>135</v>
      </c>
      <c r="C66" s="3" t="s">
        <v>136</v>
      </c>
      <c r="D66" s="3" t="s">
        <v>140</v>
      </c>
      <c r="E66" s="3" t="s">
        <v>101</v>
      </c>
      <c r="F66" s="3" t="s">
        <v>168</v>
      </c>
      <c r="G66" s="7">
        <f>G67</f>
        <v>142000</v>
      </c>
      <c r="H66" s="33">
        <f>H67</f>
        <v>56.8</v>
      </c>
      <c r="I66" s="137">
        <f>I67</f>
        <v>0</v>
      </c>
    </row>
    <row r="67" spans="1:9" ht="15">
      <c r="A67" s="25" t="s">
        <v>175</v>
      </c>
      <c r="B67" s="3" t="s">
        <v>135</v>
      </c>
      <c r="C67" s="3" t="s">
        <v>136</v>
      </c>
      <c r="D67" s="3" t="s">
        <v>140</v>
      </c>
      <c r="E67" s="3" t="s">
        <v>101</v>
      </c>
      <c r="F67" s="3" t="s">
        <v>134</v>
      </c>
      <c r="G67" s="7">
        <f>G68</f>
        <v>142000</v>
      </c>
      <c r="H67" s="33">
        <v>56.8</v>
      </c>
      <c r="I67" s="137"/>
    </row>
    <row r="68" spans="1:9" ht="18.75" customHeight="1">
      <c r="A68" s="25" t="s">
        <v>196</v>
      </c>
      <c r="B68" s="3" t="s">
        <v>135</v>
      </c>
      <c r="C68" s="3" t="s">
        <v>140</v>
      </c>
      <c r="D68" s="3" t="s">
        <v>166</v>
      </c>
      <c r="E68" s="3" t="s">
        <v>167</v>
      </c>
      <c r="F68" s="3" t="s">
        <v>168</v>
      </c>
      <c r="G68" s="7">
        <f>124000+18000</f>
        <v>142000</v>
      </c>
      <c r="H68" s="33">
        <f>H69</f>
        <v>113</v>
      </c>
      <c r="I68" s="23">
        <v>150000</v>
      </c>
    </row>
    <row r="69" spans="1:9" ht="26.25">
      <c r="A69" s="25" t="s">
        <v>197</v>
      </c>
      <c r="B69" s="3" t="s">
        <v>135</v>
      </c>
      <c r="C69" s="3" t="s">
        <v>140</v>
      </c>
      <c r="D69" s="3" t="s">
        <v>141</v>
      </c>
      <c r="E69" s="3" t="s">
        <v>167</v>
      </c>
      <c r="F69" s="3" t="s">
        <v>168</v>
      </c>
      <c r="G69" s="7">
        <f>G73</f>
        <v>956700</v>
      </c>
      <c r="H69" s="33">
        <f>H73+H70</f>
        <v>113</v>
      </c>
      <c r="I69" s="23">
        <f>I73</f>
        <v>1000000</v>
      </c>
    </row>
    <row r="70" spans="1:9" ht="26.25">
      <c r="A70" s="25" t="s">
        <v>332</v>
      </c>
      <c r="B70" s="3" t="s">
        <v>135</v>
      </c>
      <c r="C70" s="3" t="s">
        <v>140</v>
      </c>
      <c r="D70" s="3" t="s">
        <v>141</v>
      </c>
      <c r="E70" s="3" t="s">
        <v>333</v>
      </c>
      <c r="F70" s="3" t="s">
        <v>168</v>
      </c>
      <c r="G70" s="7"/>
      <c r="H70" s="33">
        <f>H71</f>
        <v>14</v>
      </c>
      <c r="I70" s="23"/>
    </row>
    <row r="71" spans="1:9" ht="39">
      <c r="A71" s="25" t="s">
        <v>334</v>
      </c>
      <c r="B71" s="3" t="s">
        <v>135</v>
      </c>
      <c r="C71" s="3" t="s">
        <v>140</v>
      </c>
      <c r="D71" s="3" t="s">
        <v>141</v>
      </c>
      <c r="E71" s="3" t="s">
        <v>335</v>
      </c>
      <c r="F71" s="3" t="s">
        <v>168</v>
      </c>
      <c r="G71" s="7"/>
      <c r="H71" s="33">
        <f>H72</f>
        <v>14</v>
      </c>
      <c r="I71" s="23"/>
    </row>
    <row r="72" spans="1:9" ht="15">
      <c r="A72" s="25" t="s">
        <v>175</v>
      </c>
      <c r="B72" s="3" t="s">
        <v>135</v>
      </c>
      <c r="C72" s="3" t="s">
        <v>140</v>
      </c>
      <c r="D72" s="3" t="s">
        <v>141</v>
      </c>
      <c r="E72" s="3" t="s">
        <v>335</v>
      </c>
      <c r="F72" s="3" t="s">
        <v>134</v>
      </c>
      <c r="G72" s="7"/>
      <c r="H72" s="33">
        <v>14</v>
      </c>
      <c r="I72" s="23"/>
    </row>
    <row r="73" spans="1:9" ht="26.25">
      <c r="A73" s="25" t="s">
        <v>198</v>
      </c>
      <c r="B73" s="3" t="s">
        <v>135</v>
      </c>
      <c r="C73" s="3" t="s">
        <v>140</v>
      </c>
      <c r="D73" s="3" t="s">
        <v>141</v>
      </c>
      <c r="E73" s="3" t="s">
        <v>142</v>
      </c>
      <c r="F73" s="3" t="s">
        <v>168</v>
      </c>
      <c r="G73" s="7">
        <f>G74</f>
        <v>956700</v>
      </c>
      <c r="H73" s="33">
        <f>H74</f>
        <v>99</v>
      </c>
      <c r="I73" s="23">
        <f>I74</f>
        <v>1000000</v>
      </c>
    </row>
    <row r="74" spans="1:9" ht="15">
      <c r="A74" s="25" t="s">
        <v>175</v>
      </c>
      <c r="B74" s="3" t="s">
        <v>135</v>
      </c>
      <c r="C74" s="3" t="s">
        <v>140</v>
      </c>
      <c r="D74" s="3" t="s">
        <v>141</v>
      </c>
      <c r="E74" s="3" t="s">
        <v>142</v>
      </c>
      <c r="F74" s="3" t="s">
        <v>134</v>
      </c>
      <c r="G74" s="7">
        <f>G75</f>
        <v>956700</v>
      </c>
      <c r="H74" s="33">
        <v>99</v>
      </c>
      <c r="I74" s="23">
        <f>I75</f>
        <v>1000000</v>
      </c>
    </row>
    <row r="75" spans="1:9" ht="15">
      <c r="A75" s="25" t="s">
        <v>200</v>
      </c>
      <c r="B75" s="3" t="s">
        <v>135</v>
      </c>
      <c r="C75" s="3" t="s">
        <v>138</v>
      </c>
      <c r="D75" s="3" t="s">
        <v>166</v>
      </c>
      <c r="E75" s="3" t="s">
        <v>167</v>
      </c>
      <c r="F75" s="3" t="s">
        <v>168</v>
      </c>
      <c r="G75" s="7">
        <v>956700</v>
      </c>
      <c r="H75" s="33">
        <f>H76+H94</f>
        <v>1568</v>
      </c>
      <c r="I75" s="23">
        <v>1000000</v>
      </c>
    </row>
    <row r="76" spans="1:9" ht="15">
      <c r="A76" s="25" t="s">
        <v>336</v>
      </c>
      <c r="B76" s="3" t="s">
        <v>135</v>
      </c>
      <c r="C76" s="3" t="s">
        <v>138</v>
      </c>
      <c r="D76" s="3" t="s">
        <v>141</v>
      </c>
      <c r="E76" s="3" t="s">
        <v>167</v>
      </c>
      <c r="F76" s="3" t="s">
        <v>168</v>
      </c>
      <c r="G76" s="7"/>
      <c r="H76" s="33">
        <f>H77+H87+H81</f>
        <v>1568</v>
      </c>
      <c r="I76" s="23"/>
    </row>
    <row r="77" spans="1:9" ht="15" hidden="1">
      <c r="A77" s="25" t="s">
        <v>337</v>
      </c>
      <c r="B77" s="3" t="s">
        <v>135</v>
      </c>
      <c r="C77" s="3" t="s">
        <v>138</v>
      </c>
      <c r="D77" s="3" t="s">
        <v>141</v>
      </c>
      <c r="E77" s="3" t="s">
        <v>338</v>
      </c>
      <c r="F77" s="3" t="s">
        <v>168</v>
      </c>
      <c r="G77" s="7"/>
      <c r="H77" s="33">
        <f>H78</f>
        <v>0</v>
      </c>
      <c r="I77" s="23"/>
    </row>
    <row r="78" spans="1:9" ht="15" hidden="1">
      <c r="A78" s="25" t="s">
        <v>339</v>
      </c>
      <c r="B78" s="3" t="s">
        <v>135</v>
      </c>
      <c r="C78" s="3" t="s">
        <v>138</v>
      </c>
      <c r="D78" s="3" t="s">
        <v>141</v>
      </c>
      <c r="E78" s="3" t="s">
        <v>340</v>
      </c>
      <c r="F78" s="3" t="s">
        <v>168</v>
      </c>
      <c r="G78" s="7"/>
      <c r="H78" s="33">
        <f>H79</f>
        <v>0</v>
      </c>
      <c r="I78" s="23"/>
    </row>
    <row r="79" spans="1:9" ht="15" hidden="1">
      <c r="A79" s="90" t="s">
        <v>341</v>
      </c>
      <c r="B79" s="3" t="s">
        <v>135</v>
      </c>
      <c r="C79" s="3" t="s">
        <v>138</v>
      </c>
      <c r="D79" s="3" t="s">
        <v>141</v>
      </c>
      <c r="E79" s="3" t="s">
        <v>342</v>
      </c>
      <c r="F79" s="3" t="s">
        <v>168</v>
      </c>
      <c r="G79" s="7"/>
      <c r="H79" s="33">
        <f>H80</f>
        <v>0</v>
      </c>
      <c r="I79" s="23"/>
    </row>
    <row r="80" spans="1:9" ht="15" hidden="1">
      <c r="A80" s="25" t="s">
        <v>175</v>
      </c>
      <c r="B80" s="3" t="s">
        <v>135</v>
      </c>
      <c r="C80" s="3" t="s">
        <v>138</v>
      </c>
      <c r="D80" s="3" t="s">
        <v>141</v>
      </c>
      <c r="E80" s="3" t="s">
        <v>342</v>
      </c>
      <c r="F80" s="3" t="s">
        <v>134</v>
      </c>
      <c r="G80" s="7"/>
      <c r="H80" s="33">
        <v>0</v>
      </c>
      <c r="I80" s="23"/>
    </row>
    <row r="81" spans="1:9" ht="15">
      <c r="A81" s="90" t="s">
        <v>347</v>
      </c>
      <c r="B81" s="29" t="s">
        <v>135</v>
      </c>
      <c r="C81" s="29" t="s">
        <v>138</v>
      </c>
      <c r="D81" s="29" t="s">
        <v>141</v>
      </c>
      <c r="E81" s="29" t="s">
        <v>348</v>
      </c>
      <c r="F81" s="29" t="s">
        <v>168</v>
      </c>
      <c r="G81" s="215"/>
      <c r="H81" s="33">
        <f>H82+H85</f>
        <v>530</v>
      </c>
      <c r="I81" s="23"/>
    </row>
    <row r="82" spans="1:9" ht="39">
      <c r="A82" s="90" t="s">
        <v>405</v>
      </c>
      <c r="B82" s="29" t="s">
        <v>135</v>
      </c>
      <c r="C82" s="29" t="s">
        <v>138</v>
      </c>
      <c r="D82" s="29" t="s">
        <v>141</v>
      </c>
      <c r="E82" s="29" t="s">
        <v>406</v>
      </c>
      <c r="F82" s="29" t="s">
        <v>168</v>
      </c>
      <c r="G82" s="215"/>
      <c r="H82" s="33">
        <f>H83</f>
        <v>230</v>
      </c>
      <c r="I82" s="23"/>
    </row>
    <row r="83" spans="1:9" ht="90">
      <c r="A83" s="90" t="s">
        <v>407</v>
      </c>
      <c r="B83" s="29" t="s">
        <v>135</v>
      </c>
      <c r="C83" s="29" t="s">
        <v>138</v>
      </c>
      <c r="D83" s="29" t="s">
        <v>141</v>
      </c>
      <c r="E83" s="29" t="s">
        <v>404</v>
      </c>
      <c r="F83" s="29" t="s">
        <v>168</v>
      </c>
      <c r="G83" s="215"/>
      <c r="H83" s="33">
        <f>H84</f>
        <v>230</v>
      </c>
      <c r="I83" s="23"/>
    </row>
    <row r="84" spans="1:9" ht="15">
      <c r="A84" s="90" t="s">
        <v>175</v>
      </c>
      <c r="B84" s="29" t="s">
        <v>135</v>
      </c>
      <c r="C84" s="29" t="s">
        <v>138</v>
      </c>
      <c r="D84" s="29" t="s">
        <v>141</v>
      </c>
      <c r="E84" s="29" t="s">
        <v>404</v>
      </c>
      <c r="F84" s="29" t="s">
        <v>134</v>
      </c>
      <c r="G84" s="215"/>
      <c r="H84" s="33">
        <v>230</v>
      </c>
      <c r="I84" s="23"/>
    </row>
    <row r="85" spans="1:9" ht="77.25">
      <c r="A85" s="90" t="s">
        <v>409</v>
      </c>
      <c r="B85" s="29" t="s">
        <v>135</v>
      </c>
      <c r="C85" s="29" t="s">
        <v>138</v>
      </c>
      <c r="D85" s="29" t="s">
        <v>141</v>
      </c>
      <c r="E85" s="29" t="s">
        <v>408</v>
      </c>
      <c r="F85" s="29" t="s">
        <v>168</v>
      </c>
      <c r="G85" s="215"/>
      <c r="H85" s="33">
        <f>H86</f>
        <v>300</v>
      </c>
      <c r="I85" s="23"/>
    </row>
    <row r="86" spans="1:9" ht="15.75" customHeight="1">
      <c r="A86" s="90" t="s">
        <v>175</v>
      </c>
      <c r="B86" s="29" t="s">
        <v>135</v>
      </c>
      <c r="C86" s="29" t="s">
        <v>138</v>
      </c>
      <c r="D86" s="29" t="s">
        <v>141</v>
      </c>
      <c r="E86" s="29" t="s">
        <v>408</v>
      </c>
      <c r="F86" s="29" t="s">
        <v>134</v>
      </c>
      <c r="G86" s="215"/>
      <c r="H86" s="33">
        <v>300</v>
      </c>
      <c r="I86" s="23"/>
    </row>
    <row r="87" spans="1:9" ht="15">
      <c r="A87" s="25" t="s">
        <v>203</v>
      </c>
      <c r="B87" s="3" t="s">
        <v>135</v>
      </c>
      <c r="C87" s="3" t="s">
        <v>138</v>
      </c>
      <c r="D87" s="3" t="s">
        <v>141</v>
      </c>
      <c r="E87" s="3" t="s">
        <v>146</v>
      </c>
      <c r="F87" s="3" t="s">
        <v>168</v>
      </c>
      <c r="G87" s="7"/>
      <c r="H87" s="33">
        <f>H90+H92+H88</f>
        <v>1038</v>
      </c>
      <c r="I87" s="23"/>
    </row>
    <row r="88" spans="1:9" ht="26.25">
      <c r="A88" s="81" t="s">
        <v>427</v>
      </c>
      <c r="B88" s="3" t="s">
        <v>135</v>
      </c>
      <c r="C88" s="3" t="s">
        <v>138</v>
      </c>
      <c r="D88" s="3" t="s">
        <v>141</v>
      </c>
      <c r="E88" s="3" t="s">
        <v>85</v>
      </c>
      <c r="F88" s="3" t="s">
        <v>168</v>
      </c>
      <c r="G88" s="7"/>
      <c r="H88" s="33">
        <f>H89</f>
        <v>498</v>
      </c>
      <c r="I88" s="23"/>
    </row>
    <row r="89" spans="1:9" ht="15">
      <c r="A89" s="25" t="s">
        <v>175</v>
      </c>
      <c r="B89" s="3" t="s">
        <v>135</v>
      </c>
      <c r="C89" s="3" t="s">
        <v>138</v>
      </c>
      <c r="D89" s="3" t="s">
        <v>141</v>
      </c>
      <c r="E89" s="3" t="s">
        <v>85</v>
      </c>
      <c r="F89" s="3" t="s">
        <v>134</v>
      </c>
      <c r="G89" s="7"/>
      <c r="H89" s="33">
        <f>99+300+99</f>
        <v>498</v>
      </c>
      <c r="I89" s="23"/>
    </row>
    <row r="90" spans="1:9" ht="39">
      <c r="A90" s="25" t="s">
        <v>434</v>
      </c>
      <c r="B90" s="3" t="s">
        <v>135</v>
      </c>
      <c r="C90" s="3" t="s">
        <v>138</v>
      </c>
      <c r="D90" s="3" t="s">
        <v>141</v>
      </c>
      <c r="E90" s="3" t="s">
        <v>343</v>
      </c>
      <c r="F90" s="3" t="s">
        <v>168</v>
      </c>
      <c r="G90" s="7"/>
      <c r="H90" s="33">
        <f>H91</f>
        <v>310</v>
      </c>
      <c r="I90" s="23"/>
    </row>
    <row r="91" spans="1:9" ht="15">
      <c r="A91" s="25" t="s">
        <v>175</v>
      </c>
      <c r="B91" s="3" t="s">
        <v>135</v>
      </c>
      <c r="C91" s="3" t="s">
        <v>138</v>
      </c>
      <c r="D91" s="3" t="s">
        <v>141</v>
      </c>
      <c r="E91" s="3" t="s">
        <v>343</v>
      </c>
      <c r="F91" s="3" t="s">
        <v>134</v>
      </c>
      <c r="G91" s="7"/>
      <c r="H91" s="33">
        <f>300+10</f>
        <v>310</v>
      </c>
      <c r="I91" s="23"/>
    </row>
    <row r="92" spans="1:9" ht="51.75">
      <c r="A92" s="25" t="s">
        <v>435</v>
      </c>
      <c r="B92" s="3" t="s">
        <v>135</v>
      </c>
      <c r="C92" s="3" t="s">
        <v>138</v>
      </c>
      <c r="D92" s="3" t="s">
        <v>141</v>
      </c>
      <c r="E92" s="3" t="s">
        <v>344</v>
      </c>
      <c r="F92" s="3" t="s">
        <v>168</v>
      </c>
      <c r="G92" s="7"/>
      <c r="H92" s="33">
        <f>H93</f>
        <v>230</v>
      </c>
      <c r="I92" s="23"/>
    </row>
    <row r="93" spans="1:9" ht="15">
      <c r="A93" s="25" t="s">
        <v>175</v>
      </c>
      <c r="B93" s="3" t="s">
        <v>135</v>
      </c>
      <c r="C93" s="3" t="s">
        <v>138</v>
      </c>
      <c r="D93" s="3" t="s">
        <v>141</v>
      </c>
      <c r="E93" s="3" t="s">
        <v>344</v>
      </c>
      <c r="F93" s="3" t="s">
        <v>134</v>
      </c>
      <c r="G93" s="7"/>
      <c r="H93" s="33">
        <v>230</v>
      </c>
      <c r="I93" s="23"/>
    </row>
    <row r="94" spans="1:9" ht="15" hidden="1">
      <c r="A94" s="25" t="s">
        <v>81</v>
      </c>
      <c r="B94" s="3" t="s">
        <v>135</v>
      </c>
      <c r="C94" s="3" t="s">
        <v>138</v>
      </c>
      <c r="D94" s="3" t="s">
        <v>143</v>
      </c>
      <c r="E94" s="3" t="s">
        <v>167</v>
      </c>
      <c r="F94" s="3" t="s">
        <v>168</v>
      </c>
      <c r="G94" s="7">
        <v>0</v>
      </c>
      <c r="H94" s="33">
        <f>H95</f>
        <v>0</v>
      </c>
      <c r="I94" s="23"/>
    </row>
    <row r="95" spans="1:9" ht="15" hidden="1">
      <c r="A95" s="25" t="s">
        <v>199</v>
      </c>
      <c r="B95" s="3" t="s">
        <v>135</v>
      </c>
      <c r="C95" s="3" t="s">
        <v>138</v>
      </c>
      <c r="D95" s="3" t="s">
        <v>143</v>
      </c>
      <c r="E95" s="3" t="s">
        <v>144</v>
      </c>
      <c r="F95" s="3" t="s">
        <v>168</v>
      </c>
      <c r="G95" s="7"/>
      <c r="H95" s="33">
        <f>H96</f>
        <v>0</v>
      </c>
      <c r="I95" s="23"/>
    </row>
    <row r="96" spans="1:9" ht="15" hidden="1">
      <c r="A96" s="25" t="s">
        <v>175</v>
      </c>
      <c r="B96" s="3" t="s">
        <v>135</v>
      </c>
      <c r="C96" s="3" t="s">
        <v>138</v>
      </c>
      <c r="D96" s="3" t="s">
        <v>143</v>
      </c>
      <c r="E96" s="3" t="s">
        <v>144</v>
      </c>
      <c r="F96" s="3" t="s">
        <v>134</v>
      </c>
      <c r="G96" s="7"/>
      <c r="H96" s="33">
        <v>0</v>
      </c>
      <c r="I96" s="23"/>
    </row>
    <row r="97" spans="1:9" ht="15">
      <c r="A97" s="25" t="s">
        <v>201</v>
      </c>
      <c r="B97" s="3" t="s">
        <v>135</v>
      </c>
      <c r="C97" s="3" t="s">
        <v>145</v>
      </c>
      <c r="D97" s="3" t="s">
        <v>166</v>
      </c>
      <c r="E97" s="3" t="s">
        <v>167</v>
      </c>
      <c r="F97" s="3" t="s">
        <v>168</v>
      </c>
      <c r="G97" s="7">
        <v>0</v>
      </c>
      <c r="H97" s="33">
        <f>H98+H109+H128</f>
        <v>6690.4</v>
      </c>
      <c r="I97" s="23"/>
    </row>
    <row r="98" spans="1:9" ht="15" hidden="1">
      <c r="A98" s="25" t="s">
        <v>202</v>
      </c>
      <c r="B98" s="3" t="s">
        <v>135</v>
      </c>
      <c r="C98" s="3" t="s">
        <v>145</v>
      </c>
      <c r="D98" s="3" t="s">
        <v>131</v>
      </c>
      <c r="E98" s="3" t="s">
        <v>167</v>
      </c>
      <c r="F98" s="3" t="s">
        <v>168</v>
      </c>
      <c r="G98" s="7"/>
      <c r="H98" s="33">
        <f>H99+H104+H102</f>
        <v>0</v>
      </c>
      <c r="I98" s="23"/>
    </row>
    <row r="99" spans="1:9" ht="15" hidden="1">
      <c r="A99" s="25" t="s">
        <v>345</v>
      </c>
      <c r="B99" s="3" t="s">
        <v>135</v>
      </c>
      <c r="C99" s="3" t="s">
        <v>145</v>
      </c>
      <c r="D99" s="3" t="s">
        <v>131</v>
      </c>
      <c r="E99" s="3" t="s">
        <v>346</v>
      </c>
      <c r="F99" s="3" t="s">
        <v>168</v>
      </c>
      <c r="G99" s="7"/>
      <c r="H99" s="33">
        <f>H100</f>
        <v>0</v>
      </c>
      <c r="I99" s="23"/>
    </row>
    <row r="100" spans="1:9" ht="15" hidden="1">
      <c r="A100" s="25" t="s">
        <v>175</v>
      </c>
      <c r="B100" s="3" t="s">
        <v>135</v>
      </c>
      <c r="C100" s="3" t="s">
        <v>145</v>
      </c>
      <c r="D100" s="3" t="s">
        <v>131</v>
      </c>
      <c r="E100" s="3" t="s">
        <v>346</v>
      </c>
      <c r="F100" s="3" t="s">
        <v>134</v>
      </c>
      <c r="G100" s="7"/>
      <c r="H100" s="33">
        <v>0</v>
      </c>
      <c r="I100" s="23"/>
    </row>
    <row r="101" spans="1:9" ht="15" hidden="1">
      <c r="A101" s="25" t="s">
        <v>347</v>
      </c>
      <c r="B101" s="3" t="s">
        <v>135</v>
      </c>
      <c r="C101" s="3" t="s">
        <v>145</v>
      </c>
      <c r="D101" s="3" t="s">
        <v>131</v>
      </c>
      <c r="E101" s="3" t="s">
        <v>348</v>
      </c>
      <c r="F101" s="3" t="s">
        <v>168</v>
      </c>
      <c r="G101" s="7"/>
      <c r="H101" s="33">
        <f>H102</f>
        <v>0</v>
      </c>
      <c r="I101" s="23"/>
    </row>
    <row r="102" spans="1:9" ht="44.25" hidden="1" customHeight="1">
      <c r="A102" s="25" t="s">
        <v>349</v>
      </c>
      <c r="B102" s="3" t="s">
        <v>135</v>
      </c>
      <c r="C102" s="3" t="s">
        <v>145</v>
      </c>
      <c r="D102" s="3" t="s">
        <v>131</v>
      </c>
      <c r="E102" s="3" t="s">
        <v>350</v>
      </c>
      <c r="F102" s="3" t="s">
        <v>168</v>
      </c>
      <c r="G102" s="7"/>
      <c r="H102" s="33">
        <f>H103</f>
        <v>0</v>
      </c>
      <c r="I102" s="23"/>
    </row>
    <row r="103" spans="1:9" ht="15" hidden="1">
      <c r="A103" s="25" t="s">
        <v>251</v>
      </c>
      <c r="B103" s="3" t="s">
        <v>135</v>
      </c>
      <c r="C103" s="3" t="s">
        <v>145</v>
      </c>
      <c r="D103" s="3" t="s">
        <v>131</v>
      </c>
      <c r="E103" s="3" t="s">
        <v>350</v>
      </c>
      <c r="F103" s="3" t="s">
        <v>149</v>
      </c>
      <c r="G103" s="7"/>
      <c r="H103" s="33">
        <v>0</v>
      </c>
      <c r="I103" s="23"/>
    </row>
    <row r="104" spans="1:9" ht="15" hidden="1">
      <c r="A104" s="25" t="s">
        <v>203</v>
      </c>
      <c r="B104" s="3" t="s">
        <v>135</v>
      </c>
      <c r="C104" s="3" t="s">
        <v>145</v>
      </c>
      <c r="D104" s="3" t="s">
        <v>131</v>
      </c>
      <c r="E104" s="3" t="s">
        <v>146</v>
      </c>
      <c r="F104" s="3" t="s">
        <v>168</v>
      </c>
      <c r="G104" s="7"/>
      <c r="H104" s="33">
        <f>H107+H105</f>
        <v>0</v>
      </c>
      <c r="I104" s="23"/>
    </row>
    <row r="105" spans="1:9" ht="26.25" hidden="1">
      <c r="A105" s="25" t="s">
        <v>370</v>
      </c>
      <c r="B105" s="3" t="s">
        <v>135</v>
      </c>
      <c r="C105" s="3" t="s">
        <v>145</v>
      </c>
      <c r="D105" s="3" t="s">
        <v>131</v>
      </c>
      <c r="E105" s="3" t="s">
        <v>243</v>
      </c>
      <c r="F105" s="3" t="s">
        <v>168</v>
      </c>
      <c r="G105" s="7"/>
      <c r="H105" s="33">
        <f>H106</f>
        <v>0</v>
      </c>
      <c r="I105" s="23"/>
    </row>
    <row r="106" spans="1:9" ht="15" hidden="1">
      <c r="A106" s="25" t="s">
        <v>175</v>
      </c>
      <c r="B106" s="3" t="s">
        <v>135</v>
      </c>
      <c r="C106" s="3" t="s">
        <v>145</v>
      </c>
      <c r="D106" s="3" t="s">
        <v>131</v>
      </c>
      <c r="E106" s="3" t="s">
        <v>243</v>
      </c>
      <c r="F106" s="3" t="s">
        <v>134</v>
      </c>
      <c r="G106" s="7"/>
      <c r="H106" s="33">
        <v>0</v>
      </c>
      <c r="I106" s="23"/>
    </row>
    <row r="107" spans="1:9" ht="39" hidden="1">
      <c r="A107" s="25" t="s">
        <v>371</v>
      </c>
      <c r="B107" s="3" t="s">
        <v>135</v>
      </c>
      <c r="C107" s="3" t="s">
        <v>145</v>
      </c>
      <c r="D107" s="3" t="s">
        <v>131</v>
      </c>
      <c r="E107" s="3" t="s">
        <v>83</v>
      </c>
      <c r="F107" s="3" t="s">
        <v>168</v>
      </c>
      <c r="G107" s="7"/>
      <c r="H107" s="33">
        <f>H108</f>
        <v>0</v>
      </c>
      <c r="I107" s="23"/>
    </row>
    <row r="108" spans="1:9" ht="15" hidden="1">
      <c r="A108" s="25" t="s">
        <v>251</v>
      </c>
      <c r="B108" s="3" t="s">
        <v>135</v>
      </c>
      <c r="C108" s="3" t="s">
        <v>145</v>
      </c>
      <c r="D108" s="3" t="s">
        <v>131</v>
      </c>
      <c r="E108" s="3" t="s">
        <v>83</v>
      </c>
      <c r="F108" s="3" t="s">
        <v>149</v>
      </c>
      <c r="G108" s="7"/>
      <c r="H108" s="33">
        <v>0</v>
      </c>
      <c r="I108" s="23"/>
    </row>
    <row r="109" spans="1:9" ht="15">
      <c r="A109" s="25" t="s">
        <v>250</v>
      </c>
      <c r="B109" s="3" t="s">
        <v>135</v>
      </c>
      <c r="C109" s="3" t="s">
        <v>145</v>
      </c>
      <c r="D109" s="3" t="s">
        <v>136</v>
      </c>
      <c r="E109" s="3" t="s">
        <v>167</v>
      </c>
      <c r="F109" s="3" t="s">
        <v>168</v>
      </c>
      <c r="G109" s="7"/>
      <c r="H109" s="33">
        <f>H116+H110</f>
        <v>4720.3999999999996</v>
      </c>
      <c r="I109" s="23"/>
    </row>
    <row r="110" spans="1:9" ht="15">
      <c r="A110" s="25" t="s">
        <v>35</v>
      </c>
      <c r="B110" s="3" t="s">
        <v>135</v>
      </c>
      <c r="C110" s="3" t="s">
        <v>145</v>
      </c>
      <c r="D110" s="3" t="s">
        <v>136</v>
      </c>
      <c r="E110" s="3" t="s">
        <v>36</v>
      </c>
      <c r="F110" s="3" t="s">
        <v>168</v>
      </c>
      <c r="G110" s="7"/>
      <c r="H110" s="33">
        <f>H115+H111</f>
        <v>3521.4</v>
      </c>
      <c r="I110" s="23"/>
    </row>
    <row r="111" spans="1:9" ht="51.75">
      <c r="A111" s="25" t="s">
        <v>372</v>
      </c>
      <c r="B111" s="3" t="s">
        <v>135</v>
      </c>
      <c r="C111" s="3" t="s">
        <v>145</v>
      </c>
      <c r="D111" s="3" t="s">
        <v>136</v>
      </c>
      <c r="E111" s="3" t="s">
        <v>181</v>
      </c>
      <c r="F111" s="3" t="s">
        <v>168</v>
      </c>
      <c r="G111" s="7"/>
      <c r="H111" s="33">
        <f>H112</f>
        <v>3221.4</v>
      </c>
      <c r="I111" s="23"/>
    </row>
    <row r="112" spans="1:9" ht="19.5" customHeight="1">
      <c r="A112" s="25" t="s">
        <v>183</v>
      </c>
      <c r="B112" s="3" t="s">
        <v>135</v>
      </c>
      <c r="C112" s="3" t="s">
        <v>145</v>
      </c>
      <c r="D112" s="3" t="s">
        <v>136</v>
      </c>
      <c r="E112" s="3" t="s">
        <v>181</v>
      </c>
      <c r="F112" s="3" t="s">
        <v>182</v>
      </c>
      <c r="G112" s="7"/>
      <c r="H112" s="33">
        <f>1421.4+1000+800</f>
        <v>3221.4</v>
      </c>
      <c r="I112" s="23"/>
    </row>
    <row r="113" spans="1:9" ht="19.5" customHeight="1">
      <c r="A113" s="25" t="s">
        <v>37</v>
      </c>
      <c r="B113" s="3" t="s">
        <v>135</v>
      </c>
      <c r="C113" s="3" t="s">
        <v>145</v>
      </c>
      <c r="D113" s="3" t="s">
        <v>136</v>
      </c>
      <c r="E113" s="3" t="s">
        <v>38</v>
      </c>
      <c r="F113" s="3" t="s">
        <v>168</v>
      </c>
      <c r="G113" s="7"/>
      <c r="H113" s="33">
        <f>H114</f>
        <v>300</v>
      </c>
      <c r="I113" s="23"/>
    </row>
    <row r="114" spans="1:9" ht="24.75" customHeight="1">
      <c r="A114" s="25" t="s">
        <v>431</v>
      </c>
      <c r="B114" s="3" t="s">
        <v>135</v>
      </c>
      <c r="C114" s="3" t="s">
        <v>145</v>
      </c>
      <c r="D114" s="3" t="s">
        <v>136</v>
      </c>
      <c r="E114" s="3" t="s">
        <v>430</v>
      </c>
      <c r="F114" s="3" t="s">
        <v>168</v>
      </c>
      <c r="G114" s="7"/>
      <c r="H114" s="33">
        <f>H115</f>
        <v>300</v>
      </c>
      <c r="I114" s="23"/>
    </row>
    <row r="115" spans="1:9" ht="19.5" customHeight="1">
      <c r="A115" s="25" t="s">
        <v>183</v>
      </c>
      <c r="B115" s="3" t="s">
        <v>135</v>
      </c>
      <c r="C115" s="3" t="s">
        <v>145</v>
      </c>
      <c r="D115" s="3" t="s">
        <v>136</v>
      </c>
      <c r="E115" s="3" t="s">
        <v>430</v>
      </c>
      <c r="F115" s="3" t="s">
        <v>182</v>
      </c>
      <c r="G115" s="7"/>
      <c r="H115" s="33">
        <v>300</v>
      </c>
      <c r="I115" s="23"/>
    </row>
    <row r="116" spans="1:9" ht="19.5" customHeight="1">
      <c r="A116" s="25" t="s">
        <v>203</v>
      </c>
      <c r="B116" s="3" t="s">
        <v>135</v>
      </c>
      <c r="C116" s="3" t="s">
        <v>145</v>
      </c>
      <c r="D116" s="3" t="s">
        <v>136</v>
      </c>
      <c r="E116" s="3" t="s">
        <v>146</v>
      </c>
      <c r="F116" s="3" t="s">
        <v>168</v>
      </c>
      <c r="G116" s="7" t="e">
        <f>#REF!</f>
        <v>#REF!</v>
      </c>
      <c r="H116" s="33">
        <f>H122+H120+H124+H126+H117</f>
        <v>1199</v>
      </c>
      <c r="I116" s="23" t="e">
        <f>#REF!</f>
        <v>#REF!</v>
      </c>
    </row>
    <row r="117" spans="1:9" ht="45" customHeight="1">
      <c r="A117" s="195" t="s">
        <v>400</v>
      </c>
      <c r="B117" s="3" t="s">
        <v>135</v>
      </c>
      <c r="C117" s="3" t="s">
        <v>145</v>
      </c>
      <c r="D117" s="3" t="s">
        <v>136</v>
      </c>
      <c r="E117" s="3" t="s">
        <v>399</v>
      </c>
      <c r="F117" s="3" t="s">
        <v>168</v>
      </c>
      <c r="G117" s="7"/>
      <c r="H117" s="33">
        <f>H118+H119</f>
        <v>319</v>
      </c>
      <c r="I117" s="23"/>
    </row>
    <row r="118" spans="1:9" ht="19.5" customHeight="1">
      <c r="A118" s="25" t="s">
        <v>251</v>
      </c>
      <c r="B118" s="3" t="s">
        <v>135</v>
      </c>
      <c r="C118" s="3" t="s">
        <v>145</v>
      </c>
      <c r="D118" s="3" t="s">
        <v>136</v>
      </c>
      <c r="E118" s="3" t="s">
        <v>399</v>
      </c>
      <c r="F118" s="3" t="s">
        <v>149</v>
      </c>
      <c r="G118" s="7"/>
      <c r="H118" s="33">
        <f>220+99</f>
        <v>319</v>
      </c>
      <c r="I118" s="23"/>
    </row>
    <row r="119" spans="1:9" ht="19.5" hidden="1" customHeight="1">
      <c r="A119" s="25" t="s">
        <v>175</v>
      </c>
      <c r="B119" s="3" t="s">
        <v>135</v>
      </c>
      <c r="C119" s="3" t="s">
        <v>145</v>
      </c>
      <c r="D119" s="3" t="s">
        <v>136</v>
      </c>
      <c r="E119" s="3" t="s">
        <v>399</v>
      </c>
      <c r="F119" s="3" t="s">
        <v>134</v>
      </c>
      <c r="G119" s="7"/>
      <c r="H119" s="33">
        <v>0</v>
      </c>
      <c r="I119" s="23"/>
    </row>
    <row r="120" spans="1:9" ht="27" customHeight="1">
      <c r="A120" s="25" t="s">
        <v>417</v>
      </c>
      <c r="B120" s="3" t="s">
        <v>135</v>
      </c>
      <c r="C120" s="3" t="s">
        <v>145</v>
      </c>
      <c r="D120" s="3" t="s">
        <v>136</v>
      </c>
      <c r="E120" s="3" t="s">
        <v>416</v>
      </c>
      <c r="F120" s="3" t="s">
        <v>168</v>
      </c>
      <c r="G120" s="7"/>
      <c r="H120" s="33">
        <f>H121</f>
        <v>880</v>
      </c>
      <c r="I120" s="23"/>
    </row>
    <row r="121" spans="1:9" ht="13.5" customHeight="1">
      <c r="A121" s="25" t="s">
        <v>175</v>
      </c>
      <c r="B121" s="3" t="s">
        <v>135</v>
      </c>
      <c r="C121" s="3" t="s">
        <v>145</v>
      </c>
      <c r="D121" s="3" t="s">
        <v>136</v>
      </c>
      <c r="E121" s="3" t="s">
        <v>416</v>
      </c>
      <c r="F121" s="3" t="s">
        <v>134</v>
      </c>
      <c r="G121" s="7"/>
      <c r="H121" s="33">
        <f>170+160+120+70+180+80+100</f>
        <v>880</v>
      </c>
      <c r="I121" s="23"/>
    </row>
    <row r="122" spans="1:9" ht="41.25" hidden="1" customHeight="1">
      <c r="A122" s="25" t="s">
        <v>39</v>
      </c>
      <c r="B122" s="3" t="s">
        <v>135</v>
      </c>
      <c r="C122" s="3" t="s">
        <v>145</v>
      </c>
      <c r="D122" s="3" t="s">
        <v>136</v>
      </c>
      <c r="E122" s="3" t="s">
        <v>83</v>
      </c>
      <c r="F122" s="3" t="s">
        <v>168</v>
      </c>
      <c r="G122" s="7">
        <v>158000</v>
      </c>
      <c r="H122" s="33">
        <f>H123</f>
        <v>0</v>
      </c>
      <c r="I122" s="23">
        <v>175000</v>
      </c>
    </row>
    <row r="123" spans="1:9" ht="14.25" hidden="1" customHeight="1">
      <c r="A123" s="25" t="s">
        <v>251</v>
      </c>
      <c r="B123" s="3" t="s">
        <v>135</v>
      </c>
      <c r="C123" s="3" t="s">
        <v>145</v>
      </c>
      <c r="D123" s="3" t="s">
        <v>136</v>
      </c>
      <c r="E123" s="3" t="s">
        <v>83</v>
      </c>
      <c r="F123" s="3" t="s">
        <v>149</v>
      </c>
      <c r="G123" s="7" t="e">
        <f>#REF!</f>
        <v>#REF!</v>
      </c>
      <c r="H123" s="33"/>
      <c r="I123" s="23" t="e">
        <f>#REF!</f>
        <v>#REF!</v>
      </c>
    </row>
    <row r="124" spans="1:9" ht="45" hidden="1" customHeight="1">
      <c r="A124" s="25" t="s">
        <v>371</v>
      </c>
      <c r="B124" s="3" t="s">
        <v>135</v>
      </c>
      <c r="C124" s="3" t="s">
        <v>145</v>
      </c>
      <c r="D124" s="3" t="s">
        <v>136</v>
      </c>
      <c r="E124" s="3" t="s">
        <v>83</v>
      </c>
      <c r="F124" s="3" t="s">
        <v>168</v>
      </c>
      <c r="G124" s="7"/>
      <c r="H124" s="33"/>
      <c r="I124" s="23"/>
    </row>
    <row r="125" spans="1:9" ht="14.25" hidden="1" customHeight="1">
      <c r="A125" s="25" t="s">
        <v>175</v>
      </c>
      <c r="B125" s="3" t="s">
        <v>135</v>
      </c>
      <c r="C125" s="3" t="s">
        <v>145</v>
      </c>
      <c r="D125" s="3" t="s">
        <v>136</v>
      </c>
      <c r="E125" s="3" t="s">
        <v>83</v>
      </c>
      <c r="F125" s="3" t="s">
        <v>134</v>
      </c>
      <c r="G125" s="7"/>
      <c r="H125" s="33">
        <v>0</v>
      </c>
      <c r="I125" s="23"/>
    </row>
    <row r="126" spans="1:9" ht="27" hidden="1" customHeight="1">
      <c r="A126" s="25" t="s">
        <v>352</v>
      </c>
      <c r="B126" s="3" t="s">
        <v>135</v>
      </c>
      <c r="C126" s="3" t="s">
        <v>145</v>
      </c>
      <c r="D126" s="3" t="s">
        <v>136</v>
      </c>
      <c r="E126" s="3" t="s">
        <v>353</v>
      </c>
      <c r="F126" s="3" t="s">
        <v>168</v>
      </c>
      <c r="G126" s="190">
        <f>G127</f>
        <v>99.9</v>
      </c>
      <c r="H126" s="33">
        <f>H127</f>
        <v>0</v>
      </c>
      <c r="I126" s="23"/>
    </row>
    <row r="127" spans="1:9" ht="14.25" hidden="1" customHeight="1">
      <c r="A127" s="25" t="s">
        <v>251</v>
      </c>
      <c r="B127" s="3" t="s">
        <v>135</v>
      </c>
      <c r="C127" s="3" t="s">
        <v>145</v>
      </c>
      <c r="D127" s="3" t="s">
        <v>136</v>
      </c>
      <c r="E127" s="3" t="s">
        <v>353</v>
      </c>
      <c r="F127" s="3" t="s">
        <v>149</v>
      </c>
      <c r="G127" s="190">
        <v>99.9</v>
      </c>
      <c r="H127" s="33">
        <v>0</v>
      </c>
      <c r="I127" s="23"/>
    </row>
    <row r="128" spans="1:9" ht="15">
      <c r="A128" s="25" t="s">
        <v>204</v>
      </c>
      <c r="B128" s="3" t="s">
        <v>135</v>
      </c>
      <c r="C128" s="3" t="s">
        <v>145</v>
      </c>
      <c r="D128" s="3" t="s">
        <v>140</v>
      </c>
      <c r="E128" s="3" t="s">
        <v>167</v>
      </c>
      <c r="F128" s="3" t="s">
        <v>168</v>
      </c>
      <c r="G128" s="7">
        <f>G129</f>
        <v>900000</v>
      </c>
      <c r="H128" s="33">
        <f>H129+H131+H133+H135</f>
        <v>1970</v>
      </c>
      <c r="I128" s="23">
        <f>I129</f>
        <v>900000</v>
      </c>
    </row>
    <row r="129" spans="1:9" ht="15" hidden="1">
      <c r="A129" s="25" t="s">
        <v>40</v>
      </c>
      <c r="B129" s="3" t="s">
        <v>135</v>
      </c>
      <c r="C129" s="3" t="s">
        <v>145</v>
      </c>
      <c r="D129" s="3" t="s">
        <v>140</v>
      </c>
      <c r="E129" s="3" t="s">
        <v>41</v>
      </c>
      <c r="F129" s="3" t="s">
        <v>168</v>
      </c>
      <c r="G129" s="7">
        <f>G130</f>
        <v>900000</v>
      </c>
      <c r="H129" s="33">
        <f>H130</f>
        <v>0</v>
      </c>
      <c r="I129" s="23">
        <f>I130</f>
        <v>900000</v>
      </c>
    </row>
    <row r="130" spans="1:9" ht="15" hidden="1">
      <c r="A130" s="25" t="s">
        <v>175</v>
      </c>
      <c r="B130" s="3" t="s">
        <v>135</v>
      </c>
      <c r="C130" s="3" t="s">
        <v>145</v>
      </c>
      <c r="D130" s="3" t="s">
        <v>140</v>
      </c>
      <c r="E130" s="3" t="s">
        <v>41</v>
      </c>
      <c r="F130" s="3" t="s">
        <v>134</v>
      </c>
      <c r="G130" s="7">
        <v>900000</v>
      </c>
      <c r="H130" s="33">
        <v>0</v>
      </c>
      <c r="I130" s="23">
        <v>900000</v>
      </c>
    </row>
    <row r="131" spans="1:9" s="9" customFormat="1" ht="15" hidden="1">
      <c r="A131" s="25" t="s">
        <v>205</v>
      </c>
      <c r="B131" s="3" t="s">
        <v>135</v>
      </c>
      <c r="C131" s="3" t="s">
        <v>145</v>
      </c>
      <c r="D131" s="3" t="s">
        <v>140</v>
      </c>
      <c r="E131" s="3" t="s">
        <v>147</v>
      </c>
      <c r="F131" s="3" t="s">
        <v>168</v>
      </c>
      <c r="G131" s="7">
        <f>G134</f>
        <v>5955000</v>
      </c>
      <c r="H131" s="33">
        <f>H132</f>
        <v>0</v>
      </c>
      <c r="I131" s="23">
        <f>I134</f>
        <v>6000000</v>
      </c>
    </row>
    <row r="132" spans="1:9" s="9" customFormat="1" ht="15" hidden="1">
      <c r="A132" s="25" t="s">
        <v>175</v>
      </c>
      <c r="B132" s="3" t="s">
        <v>135</v>
      </c>
      <c r="C132" s="3" t="s">
        <v>145</v>
      </c>
      <c r="D132" s="3" t="s">
        <v>140</v>
      </c>
      <c r="E132" s="3" t="s">
        <v>147</v>
      </c>
      <c r="F132" s="3" t="s">
        <v>134</v>
      </c>
      <c r="G132" s="7" t="e">
        <f>G133</f>
        <v>#REF!</v>
      </c>
      <c r="H132" s="33">
        <v>0</v>
      </c>
      <c r="I132" s="23" t="e">
        <f>I133</f>
        <v>#REF!</v>
      </c>
    </row>
    <row r="133" spans="1:9" s="9" customFormat="1" ht="15" hidden="1">
      <c r="A133" s="25" t="s">
        <v>227</v>
      </c>
      <c r="B133" s="3" t="s">
        <v>135</v>
      </c>
      <c r="C133" s="3" t="s">
        <v>145</v>
      </c>
      <c r="D133" s="3" t="s">
        <v>140</v>
      </c>
      <c r="E133" s="3" t="s">
        <v>172</v>
      </c>
      <c r="F133" s="3" t="s">
        <v>168</v>
      </c>
      <c r="G133" s="7" t="e">
        <f>#REF!</f>
        <v>#REF!</v>
      </c>
      <c r="H133" s="33">
        <f>H134</f>
        <v>0</v>
      </c>
      <c r="I133" s="23" t="e">
        <f>#REF!</f>
        <v>#REF!</v>
      </c>
    </row>
    <row r="134" spans="1:9" ht="15" hidden="1">
      <c r="A134" s="25" t="s">
        <v>175</v>
      </c>
      <c r="B134" s="3" t="s">
        <v>135</v>
      </c>
      <c r="C134" s="3" t="s">
        <v>145</v>
      </c>
      <c r="D134" s="3" t="s">
        <v>140</v>
      </c>
      <c r="E134" s="3" t="s">
        <v>172</v>
      </c>
      <c r="F134" s="3" t="s">
        <v>134</v>
      </c>
      <c r="G134" s="7">
        <f>2140000+65100+560700+367200+658800+351600+456700+17200+394500+943200</f>
        <v>5955000</v>
      </c>
      <c r="H134" s="33">
        <v>0</v>
      </c>
      <c r="I134" s="23">
        <v>6000000</v>
      </c>
    </row>
    <row r="135" spans="1:9" ht="15">
      <c r="A135" s="25" t="s">
        <v>203</v>
      </c>
      <c r="B135" s="3" t="s">
        <v>135</v>
      </c>
      <c r="C135" s="3" t="s">
        <v>145</v>
      </c>
      <c r="D135" s="3" t="s">
        <v>140</v>
      </c>
      <c r="E135" s="3" t="s">
        <v>146</v>
      </c>
      <c r="F135" s="3" t="s">
        <v>168</v>
      </c>
      <c r="G135" s="7"/>
      <c r="H135" s="33">
        <f>H136</f>
        <v>1970</v>
      </c>
      <c r="I135" s="23"/>
    </row>
    <row r="136" spans="1:9" ht="26.25">
      <c r="A136" s="25" t="s">
        <v>415</v>
      </c>
      <c r="B136" s="3" t="s">
        <v>135</v>
      </c>
      <c r="C136" s="3" t="s">
        <v>145</v>
      </c>
      <c r="D136" s="3" t="s">
        <v>140</v>
      </c>
      <c r="E136" s="3" t="s">
        <v>414</v>
      </c>
      <c r="F136" s="3" t="s">
        <v>168</v>
      </c>
      <c r="G136" s="7"/>
      <c r="H136" s="33">
        <f>H137</f>
        <v>1970</v>
      </c>
      <c r="I136" s="23"/>
    </row>
    <row r="137" spans="1:9" ht="15">
      <c r="A137" s="25" t="s">
        <v>175</v>
      </c>
      <c r="B137" s="3" t="s">
        <v>135</v>
      </c>
      <c r="C137" s="3" t="s">
        <v>145</v>
      </c>
      <c r="D137" s="3" t="s">
        <v>140</v>
      </c>
      <c r="E137" s="3" t="s">
        <v>414</v>
      </c>
      <c r="F137" s="3" t="s">
        <v>134</v>
      </c>
      <c r="G137" s="7"/>
      <c r="H137" s="33">
        <f>300+600+1000+70</f>
        <v>1970</v>
      </c>
      <c r="I137" s="23"/>
    </row>
    <row r="138" spans="1:9" ht="15">
      <c r="A138" s="25" t="s">
        <v>208</v>
      </c>
      <c r="B138" s="3" t="s">
        <v>135</v>
      </c>
      <c r="C138" s="3" t="s">
        <v>148</v>
      </c>
      <c r="D138" s="3" t="s">
        <v>166</v>
      </c>
      <c r="E138" s="3" t="s">
        <v>167</v>
      </c>
      <c r="F138" s="3" t="s">
        <v>168</v>
      </c>
      <c r="G138" s="7"/>
      <c r="H138" s="33">
        <f>H139+H154+H177+H181</f>
        <v>73302.600000000006</v>
      </c>
      <c r="I138" s="23"/>
    </row>
    <row r="139" spans="1:9" ht="15">
      <c r="A139" s="25" t="s">
        <v>223</v>
      </c>
      <c r="B139" s="3" t="s">
        <v>135</v>
      </c>
      <c r="C139" s="3" t="s">
        <v>148</v>
      </c>
      <c r="D139" s="3" t="s">
        <v>131</v>
      </c>
      <c r="E139" s="3" t="s">
        <v>167</v>
      </c>
      <c r="F139" s="3" t="s">
        <v>168</v>
      </c>
      <c r="G139" s="7">
        <f>G141</f>
        <v>9172100</v>
      </c>
      <c r="H139" s="33">
        <f>H140+H143+H150</f>
        <v>43661</v>
      </c>
      <c r="I139" s="23"/>
    </row>
    <row r="140" spans="1:9" ht="15">
      <c r="A140" s="25" t="s">
        <v>42</v>
      </c>
      <c r="B140" s="3" t="s">
        <v>135</v>
      </c>
      <c r="C140" s="3" t="s">
        <v>148</v>
      </c>
      <c r="D140" s="3" t="s">
        <v>131</v>
      </c>
      <c r="E140" s="3" t="s">
        <v>43</v>
      </c>
      <c r="F140" s="3" t="s">
        <v>168</v>
      </c>
      <c r="G140" s="7"/>
      <c r="H140" s="33">
        <f>H141</f>
        <v>11113.4</v>
      </c>
      <c r="I140" s="23"/>
    </row>
    <row r="141" spans="1:9" ht="15">
      <c r="A141" s="25" t="s">
        <v>44</v>
      </c>
      <c r="B141" s="3" t="s">
        <v>135</v>
      </c>
      <c r="C141" s="3" t="s">
        <v>148</v>
      </c>
      <c r="D141" s="3" t="s">
        <v>131</v>
      </c>
      <c r="E141" s="3" t="s">
        <v>45</v>
      </c>
      <c r="F141" s="3" t="s">
        <v>168</v>
      </c>
      <c r="G141" s="7">
        <f>G142</f>
        <v>9172100</v>
      </c>
      <c r="H141" s="33">
        <f>H142</f>
        <v>11113.4</v>
      </c>
      <c r="I141" s="23"/>
    </row>
    <row r="142" spans="1:9" ht="39">
      <c r="A142" s="25" t="s">
        <v>46</v>
      </c>
      <c r="B142" s="3" t="s">
        <v>135</v>
      </c>
      <c r="C142" s="3" t="s">
        <v>148</v>
      </c>
      <c r="D142" s="3" t="s">
        <v>131</v>
      </c>
      <c r="E142" s="3" t="s">
        <v>45</v>
      </c>
      <c r="F142" s="3" t="s">
        <v>47</v>
      </c>
      <c r="G142" s="7">
        <f>4556700+24000+1193800+12600+501950+1388100+331700+105150+35000+112000+911100</f>
        <v>9172100</v>
      </c>
      <c r="H142" s="33">
        <v>11113.4</v>
      </c>
      <c r="I142" s="23"/>
    </row>
    <row r="143" spans="1:9" ht="15">
      <c r="A143" s="25" t="s">
        <v>68</v>
      </c>
      <c r="B143" s="3" t="s">
        <v>135</v>
      </c>
      <c r="C143" s="3" t="s">
        <v>148</v>
      </c>
      <c r="D143" s="3" t="s">
        <v>131</v>
      </c>
      <c r="E143" s="3" t="s">
        <v>93</v>
      </c>
      <c r="F143" s="3" t="s">
        <v>168</v>
      </c>
      <c r="G143" s="7"/>
      <c r="H143" s="33">
        <f>H144</f>
        <v>89.800000000000011</v>
      </c>
      <c r="I143" s="23"/>
    </row>
    <row r="144" spans="1:9" ht="64.5">
      <c r="A144" s="25" t="s">
        <v>96</v>
      </c>
      <c r="B144" s="3" t="s">
        <v>135</v>
      </c>
      <c r="C144" s="3" t="s">
        <v>148</v>
      </c>
      <c r="D144" s="3" t="s">
        <v>131</v>
      </c>
      <c r="E144" s="3" t="s">
        <v>94</v>
      </c>
      <c r="F144" s="3" t="s">
        <v>168</v>
      </c>
      <c r="G144" s="7"/>
      <c r="H144" s="33">
        <f>H147+H145</f>
        <v>89.800000000000011</v>
      </c>
      <c r="I144" s="23"/>
    </row>
    <row r="145" spans="1:9" ht="59.25" customHeight="1">
      <c r="A145" s="90" t="s">
        <v>307</v>
      </c>
      <c r="B145" s="3" t="s">
        <v>135</v>
      </c>
      <c r="C145" s="3" t="s">
        <v>148</v>
      </c>
      <c r="D145" s="3" t="s">
        <v>131</v>
      </c>
      <c r="E145" s="3" t="s">
        <v>306</v>
      </c>
      <c r="F145" s="3" t="s">
        <v>168</v>
      </c>
      <c r="G145" s="7"/>
      <c r="H145" s="33">
        <f>H146</f>
        <v>47.1</v>
      </c>
      <c r="I145" s="23"/>
    </row>
    <row r="146" spans="1:9" ht="15">
      <c r="A146" s="25" t="s">
        <v>52</v>
      </c>
      <c r="B146" s="3" t="s">
        <v>135</v>
      </c>
      <c r="C146" s="3" t="s">
        <v>148</v>
      </c>
      <c r="D146" s="3" t="s">
        <v>131</v>
      </c>
      <c r="E146" s="3" t="s">
        <v>306</v>
      </c>
      <c r="F146" s="3" t="s">
        <v>53</v>
      </c>
      <c r="G146" s="7"/>
      <c r="H146" s="33">
        <v>47.1</v>
      </c>
      <c r="I146" s="23"/>
    </row>
    <row r="147" spans="1:9" ht="77.25">
      <c r="A147" s="90" t="s">
        <v>285</v>
      </c>
      <c r="B147" s="3" t="s">
        <v>135</v>
      </c>
      <c r="C147" s="3" t="s">
        <v>148</v>
      </c>
      <c r="D147" s="3" t="s">
        <v>131</v>
      </c>
      <c r="E147" s="3" t="s">
        <v>284</v>
      </c>
      <c r="F147" s="3" t="s">
        <v>168</v>
      </c>
      <c r="G147" s="7"/>
      <c r="H147" s="33">
        <f>H149+H148</f>
        <v>42.7</v>
      </c>
      <c r="I147" s="23"/>
    </row>
    <row r="148" spans="1:9" ht="39">
      <c r="A148" s="25" t="s">
        <v>46</v>
      </c>
      <c r="B148" s="3" t="s">
        <v>135</v>
      </c>
      <c r="C148" s="3" t="s">
        <v>148</v>
      </c>
      <c r="D148" s="3" t="s">
        <v>131</v>
      </c>
      <c r="E148" s="3" t="s">
        <v>284</v>
      </c>
      <c r="F148" s="3" t="s">
        <v>47</v>
      </c>
      <c r="G148" s="7"/>
      <c r="H148" s="33">
        <f>42.7</f>
        <v>42.7</v>
      </c>
      <c r="I148" s="23"/>
    </row>
    <row r="149" spans="1:9" ht="15" hidden="1">
      <c r="A149" s="25" t="s">
        <v>52</v>
      </c>
      <c r="B149" s="3" t="s">
        <v>135</v>
      </c>
      <c r="C149" s="3" t="s">
        <v>148</v>
      </c>
      <c r="D149" s="3" t="s">
        <v>131</v>
      </c>
      <c r="E149" s="3" t="s">
        <v>284</v>
      </c>
      <c r="F149" s="3" t="s">
        <v>53</v>
      </c>
      <c r="G149" s="7"/>
      <c r="H149" s="33">
        <v>0</v>
      </c>
      <c r="I149" s="23"/>
    </row>
    <row r="150" spans="1:9" ht="15">
      <c r="A150" s="25" t="s">
        <v>203</v>
      </c>
      <c r="B150" s="3" t="s">
        <v>135</v>
      </c>
      <c r="C150" s="3" t="s">
        <v>148</v>
      </c>
      <c r="D150" s="3" t="s">
        <v>131</v>
      </c>
      <c r="E150" s="3" t="s">
        <v>146</v>
      </c>
      <c r="F150" s="3" t="s">
        <v>168</v>
      </c>
      <c r="G150" s="7"/>
      <c r="H150" s="33">
        <f>H151</f>
        <v>32457.8</v>
      </c>
      <c r="I150" s="23"/>
    </row>
    <row r="151" spans="1:9" ht="15">
      <c r="A151" s="25" t="s">
        <v>391</v>
      </c>
      <c r="B151" s="3" t="s">
        <v>135</v>
      </c>
      <c r="C151" s="3" t="s">
        <v>148</v>
      </c>
      <c r="D151" s="3" t="s">
        <v>131</v>
      </c>
      <c r="E151" s="3" t="s">
        <v>392</v>
      </c>
      <c r="F151" s="3" t="s">
        <v>168</v>
      </c>
      <c r="G151" s="7"/>
      <c r="H151" s="33">
        <f>H152+H153</f>
        <v>32457.8</v>
      </c>
      <c r="I151" s="23"/>
    </row>
    <row r="152" spans="1:9" ht="15">
      <c r="A152" s="25" t="s">
        <v>251</v>
      </c>
      <c r="B152" s="3" t="s">
        <v>135</v>
      </c>
      <c r="C152" s="3" t="s">
        <v>148</v>
      </c>
      <c r="D152" s="3" t="s">
        <v>131</v>
      </c>
      <c r="E152" s="3" t="s">
        <v>392</v>
      </c>
      <c r="F152" s="3" t="s">
        <v>149</v>
      </c>
      <c r="G152" s="7"/>
      <c r="H152" s="33">
        <v>32394</v>
      </c>
      <c r="I152" s="23"/>
    </row>
    <row r="153" spans="1:9" ht="15">
      <c r="A153" s="25" t="s">
        <v>175</v>
      </c>
      <c r="B153" s="3" t="s">
        <v>135</v>
      </c>
      <c r="C153" s="3" t="s">
        <v>148</v>
      </c>
      <c r="D153" s="3" t="s">
        <v>131</v>
      </c>
      <c r="E153" s="3" t="s">
        <v>392</v>
      </c>
      <c r="F153" s="3" t="s">
        <v>134</v>
      </c>
      <c r="G153" s="7"/>
      <c r="H153" s="33">
        <v>63.8</v>
      </c>
      <c r="I153" s="23"/>
    </row>
    <row r="154" spans="1:9" s="9" customFormat="1" ht="15">
      <c r="A154" s="132" t="s">
        <v>224</v>
      </c>
      <c r="B154" s="3" t="s">
        <v>135</v>
      </c>
      <c r="C154" s="3" t="s">
        <v>148</v>
      </c>
      <c r="D154" s="3" t="s">
        <v>136</v>
      </c>
      <c r="E154" s="3" t="s">
        <v>167</v>
      </c>
      <c r="F154" s="3" t="s">
        <v>168</v>
      </c>
      <c r="G154" s="7">
        <f>G156</f>
        <v>3650000</v>
      </c>
      <c r="H154" s="33">
        <f>H155+H172+H165+H158+H174</f>
        <v>28906</v>
      </c>
      <c r="I154" s="23">
        <f>I156</f>
        <v>3700000</v>
      </c>
    </row>
    <row r="155" spans="1:9" s="9" customFormat="1" ht="26.25">
      <c r="A155" s="132" t="s">
        <v>48</v>
      </c>
      <c r="B155" s="3" t="s">
        <v>135</v>
      </c>
      <c r="C155" s="3" t="s">
        <v>148</v>
      </c>
      <c r="D155" s="3" t="s">
        <v>136</v>
      </c>
      <c r="E155" s="3" t="s">
        <v>49</v>
      </c>
      <c r="F155" s="3" t="s">
        <v>168</v>
      </c>
      <c r="G155" s="7"/>
      <c r="H155" s="33">
        <f>H156</f>
        <v>5264.7</v>
      </c>
      <c r="I155" s="23"/>
    </row>
    <row r="156" spans="1:9" s="9" customFormat="1" ht="15">
      <c r="A156" s="25" t="s">
        <v>44</v>
      </c>
      <c r="B156" s="3" t="s">
        <v>135</v>
      </c>
      <c r="C156" s="3" t="s">
        <v>148</v>
      </c>
      <c r="D156" s="3" t="s">
        <v>136</v>
      </c>
      <c r="E156" s="3" t="s">
        <v>50</v>
      </c>
      <c r="F156" s="3" t="s">
        <v>168</v>
      </c>
      <c r="G156" s="7">
        <f>G157</f>
        <v>3650000</v>
      </c>
      <c r="H156" s="33">
        <f>H157</f>
        <v>5264.7</v>
      </c>
      <c r="I156" s="23">
        <f>I157</f>
        <v>3700000</v>
      </c>
    </row>
    <row r="157" spans="1:9" ht="39">
      <c r="A157" s="25" t="s">
        <v>46</v>
      </c>
      <c r="B157" s="3" t="s">
        <v>135</v>
      </c>
      <c r="C157" s="3" t="s">
        <v>148</v>
      </c>
      <c r="D157" s="3" t="s">
        <v>136</v>
      </c>
      <c r="E157" s="3" t="s">
        <v>50</v>
      </c>
      <c r="F157" s="3" t="s">
        <v>47</v>
      </c>
      <c r="G157" s="7">
        <f>184356+27700+48284+26300+365950+1738500+173900+322100+40000+10000+712910</f>
        <v>3650000</v>
      </c>
      <c r="H157" s="33">
        <v>5264.7</v>
      </c>
      <c r="I157" s="23">
        <v>3700000</v>
      </c>
    </row>
    <row r="158" spans="1:9" ht="17.25" customHeight="1">
      <c r="A158" s="25" t="s">
        <v>354</v>
      </c>
      <c r="B158" s="3" t="s">
        <v>135</v>
      </c>
      <c r="C158" s="3" t="s">
        <v>148</v>
      </c>
      <c r="D158" s="3" t="s">
        <v>136</v>
      </c>
      <c r="E158" s="3" t="s">
        <v>355</v>
      </c>
      <c r="F158" s="3" t="s">
        <v>168</v>
      </c>
      <c r="G158" s="7"/>
      <c r="H158" s="33">
        <f>H159+H161+H163</f>
        <v>505.5</v>
      </c>
      <c r="I158" s="23"/>
    </row>
    <row r="159" spans="1:9" ht="30" customHeight="1">
      <c r="A159" s="25" t="s">
        <v>356</v>
      </c>
      <c r="B159" s="3" t="s">
        <v>135</v>
      </c>
      <c r="C159" s="3" t="s">
        <v>148</v>
      </c>
      <c r="D159" s="3" t="s">
        <v>136</v>
      </c>
      <c r="E159" s="3" t="s">
        <v>357</v>
      </c>
      <c r="F159" s="3" t="s">
        <v>168</v>
      </c>
      <c r="G159" s="7"/>
      <c r="H159" s="33">
        <f>H160</f>
        <v>100</v>
      </c>
      <c r="I159" s="23"/>
    </row>
    <row r="160" spans="1:9" ht="15">
      <c r="A160" s="25" t="s">
        <v>52</v>
      </c>
      <c r="B160" s="3" t="s">
        <v>135</v>
      </c>
      <c r="C160" s="3" t="s">
        <v>148</v>
      </c>
      <c r="D160" s="3" t="s">
        <v>136</v>
      </c>
      <c r="E160" s="3" t="s">
        <v>357</v>
      </c>
      <c r="F160" s="3" t="s">
        <v>53</v>
      </c>
      <c r="G160" s="7"/>
      <c r="H160" s="33">
        <v>100</v>
      </c>
      <c r="I160" s="23"/>
    </row>
    <row r="161" spans="1:9" ht="15">
      <c r="A161" s="25" t="s">
        <v>425</v>
      </c>
      <c r="B161" s="3" t="s">
        <v>135</v>
      </c>
      <c r="C161" s="3" t="s">
        <v>148</v>
      </c>
      <c r="D161" s="3" t="s">
        <v>136</v>
      </c>
      <c r="E161" s="3" t="s">
        <v>423</v>
      </c>
      <c r="F161" s="3" t="s">
        <v>168</v>
      </c>
      <c r="G161" s="7"/>
      <c r="H161" s="33">
        <f>H162</f>
        <v>270</v>
      </c>
      <c r="I161" s="23"/>
    </row>
    <row r="162" spans="1:9" ht="15">
      <c r="A162" s="25" t="s">
        <v>52</v>
      </c>
      <c r="B162" s="3" t="s">
        <v>135</v>
      </c>
      <c r="C162" s="3" t="s">
        <v>148</v>
      </c>
      <c r="D162" s="3" t="s">
        <v>136</v>
      </c>
      <c r="E162" s="3" t="s">
        <v>423</v>
      </c>
      <c r="F162" s="3" t="s">
        <v>53</v>
      </c>
      <c r="G162" s="7"/>
      <c r="H162" s="33">
        <v>270</v>
      </c>
      <c r="I162" s="23"/>
    </row>
    <row r="163" spans="1:9" ht="51.75">
      <c r="A163" s="25" t="s">
        <v>426</v>
      </c>
      <c r="B163" s="3" t="s">
        <v>135</v>
      </c>
      <c r="C163" s="3" t="s">
        <v>148</v>
      </c>
      <c r="D163" s="3" t="s">
        <v>136</v>
      </c>
      <c r="E163" s="3" t="s">
        <v>424</v>
      </c>
      <c r="F163" s="3" t="s">
        <v>168</v>
      </c>
      <c r="G163" s="7"/>
      <c r="H163" s="33">
        <f>H164</f>
        <v>135.5</v>
      </c>
      <c r="I163" s="23"/>
    </row>
    <row r="164" spans="1:9" ht="15">
      <c r="A164" s="25" t="s">
        <v>52</v>
      </c>
      <c r="B164" s="3" t="s">
        <v>135</v>
      </c>
      <c r="C164" s="3" t="s">
        <v>148</v>
      </c>
      <c r="D164" s="3" t="s">
        <v>136</v>
      </c>
      <c r="E164" s="3" t="s">
        <v>424</v>
      </c>
      <c r="F164" s="3" t="s">
        <v>53</v>
      </c>
      <c r="G164" s="7"/>
      <c r="H164" s="33">
        <v>135.5</v>
      </c>
      <c r="I164" s="23"/>
    </row>
    <row r="165" spans="1:9" ht="64.5">
      <c r="A165" s="25" t="s">
        <v>96</v>
      </c>
      <c r="B165" s="3" t="s">
        <v>135</v>
      </c>
      <c r="C165" s="3" t="s">
        <v>148</v>
      </c>
      <c r="D165" s="3" t="s">
        <v>136</v>
      </c>
      <c r="E165" s="3" t="s">
        <v>94</v>
      </c>
      <c r="F165" s="3" t="s">
        <v>168</v>
      </c>
      <c r="G165" s="7"/>
      <c r="H165" s="33">
        <f>H166+H168+H170</f>
        <v>11035.199999999999</v>
      </c>
      <c r="I165" s="23"/>
    </row>
    <row r="166" spans="1:9" ht="51.75">
      <c r="A166" s="25" t="s">
        <v>51</v>
      </c>
      <c r="B166" s="3" t="s">
        <v>135</v>
      </c>
      <c r="C166" s="3" t="s">
        <v>148</v>
      </c>
      <c r="D166" s="3" t="s">
        <v>136</v>
      </c>
      <c r="E166" s="3" t="s">
        <v>111</v>
      </c>
      <c r="F166" s="3" t="s">
        <v>168</v>
      </c>
      <c r="G166" s="7">
        <f>G167</f>
        <v>6649000</v>
      </c>
      <c r="H166" s="33">
        <f>H167</f>
        <v>10752.4</v>
      </c>
      <c r="I166" s="23"/>
    </row>
    <row r="167" spans="1:9" ht="39">
      <c r="A167" s="25" t="s">
        <v>46</v>
      </c>
      <c r="B167" s="3" t="s">
        <v>135</v>
      </c>
      <c r="C167" s="3" t="s">
        <v>148</v>
      </c>
      <c r="D167" s="3" t="s">
        <v>136</v>
      </c>
      <c r="E167" s="3" t="s">
        <v>111</v>
      </c>
      <c r="F167" s="3" t="s">
        <v>47</v>
      </c>
      <c r="G167" s="7">
        <f>6649000</f>
        <v>6649000</v>
      </c>
      <c r="H167" s="33">
        <v>10752.4</v>
      </c>
      <c r="I167" s="23"/>
    </row>
    <row r="168" spans="1:9" ht="27.75" customHeight="1">
      <c r="A168" s="192" t="s">
        <v>309</v>
      </c>
      <c r="B168" s="3" t="s">
        <v>135</v>
      </c>
      <c r="C168" s="3" t="s">
        <v>148</v>
      </c>
      <c r="D168" s="3" t="s">
        <v>136</v>
      </c>
      <c r="E168" s="3" t="s">
        <v>308</v>
      </c>
      <c r="F168" s="3" t="s">
        <v>168</v>
      </c>
      <c r="G168" s="7"/>
      <c r="H168" s="33">
        <f>H169</f>
        <v>281.8</v>
      </c>
      <c r="I168" s="23"/>
    </row>
    <row r="169" spans="1:9" ht="15">
      <c r="A169" s="25" t="s">
        <v>52</v>
      </c>
      <c r="B169" s="3" t="s">
        <v>135</v>
      </c>
      <c r="C169" s="3" t="s">
        <v>148</v>
      </c>
      <c r="D169" s="3" t="s">
        <v>136</v>
      </c>
      <c r="E169" s="3" t="s">
        <v>308</v>
      </c>
      <c r="F169" s="3" t="s">
        <v>53</v>
      </c>
      <c r="G169" s="7"/>
      <c r="H169" s="33">
        <v>281.8</v>
      </c>
      <c r="I169" s="23"/>
    </row>
    <row r="170" spans="1:9" ht="39">
      <c r="A170" s="25" t="s">
        <v>358</v>
      </c>
      <c r="B170" s="3" t="s">
        <v>135</v>
      </c>
      <c r="C170" s="3" t="s">
        <v>148</v>
      </c>
      <c r="D170" s="3" t="s">
        <v>136</v>
      </c>
      <c r="E170" s="3" t="s">
        <v>359</v>
      </c>
      <c r="F170" s="3" t="s">
        <v>168</v>
      </c>
      <c r="G170" s="7"/>
      <c r="H170" s="33">
        <f>H171</f>
        <v>1</v>
      </c>
      <c r="I170" s="23"/>
    </row>
    <row r="171" spans="1:9" ht="39">
      <c r="A171" s="25" t="s">
        <v>46</v>
      </c>
      <c r="B171" s="3" t="s">
        <v>135</v>
      </c>
      <c r="C171" s="3" t="s">
        <v>148</v>
      </c>
      <c r="D171" s="3" t="s">
        <v>136</v>
      </c>
      <c r="E171" s="3" t="s">
        <v>359</v>
      </c>
      <c r="F171" s="3" t="s">
        <v>47</v>
      </c>
      <c r="G171" s="7"/>
      <c r="H171" s="33">
        <v>1</v>
      </c>
      <c r="I171" s="23"/>
    </row>
    <row r="172" spans="1:9" ht="15">
      <c r="A172" s="132" t="s">
        <v>225</v>
      </c>
      <c r="B172" s="3" t="s">
        <v>135</v>
      </c>
      <c r="C172" s="3" t="s">
        <v>148</v>
      </c>
      <c r="D172" s="3" t="s">
        <v>136</v>
      </c>
      <c r="E172" s="3" t="s">
        <v>164</v>
      </c>
      <c r="F172" s="3" t="s">
        <v>168</v>
      </c>
      <c r="G172" s="7">
        <f>G173</f>
        <v>163300</v>
      </c>
      <c r="H172" s="33">
        <f>H173</f>
        <v>163.6</v>
      </c>
      <c r="I172" s="23">
        <f>I173</f>
        <v>181200</v>
      </c>
    </row>
    <row r="173" spans="1:9" ht="39">
      <c r="A173" s="25" t="s">
        <v>46</v>
      </c>
      <c r="B173" s="3" t="s">
        <v>135</v>
      </c>
      <c r="C173" s="3" t="s">
        <v>148</v>
      </c>
      <c r="D173" s="3" t="s">
        <v>136</v>
      </c>
      <c r="E173" s="3" t="s">
        <v>164</v>
      </c>
      <c r="F173" s="3" t="s">
        <v>47</v>
      </c>
      <c r="G173" s="7">
        <v>163300</v>
      </c>
      <c r="H173" s="33">
        <f>148+15.6</f>
        <v>163.6</v>
      </c>
      <c r="I173" s="23">
        <v>181200</v>
      </c>
    </row>
    <row r="174" spans="1:9" ht="15">
      <c r="A174" s="25" t="s">
        <v>203</v>
      </c>
      <c r="B174" s="3" t="s">
        <v>135</v>
      </c>
      <c r="C174" s="3" t="s">
        <v>148</v>
      </c>
      <c r="D174" s="3" t="s">
        <v>136</v>
      </c>
      <c r="E174" s="3" t="s">
        <v>146</v>
      </c>
      <c r="F174" s="3" t="s">
        <v>168</v>
      </c>
      <c r="G174" s="7"/>
      <c r="H174" s="33">
        <f>H175</f>
        <v>11937</v>
      </c>
      <c r="I174" s="23"/>
    </row>
    <row r="175" spans="1:9" ht="39">
      <c r="A175" s="195" t="s">
        <v>400</v>
      </c>
      <c r="B175" s="3" t="s">
        <v>135</v>
      </c>
      <c r="C175" s="3" t="s">
        <v>148</v>
      </c>
      <c r="D175" s="3" t="s">
        <v>136</v>
      </c>
      <c r="E175" s="3" t="s">
        <v>399</v>
      </c>
      <c r="F175" s="3" t="s">
        <v>168</v>
      </c>
      <c r="G175" s="7"/>
      <c r="H175" s="33">
        <f>H176</f>
        <v>11937</v>
      </c>
      <c r="I175" s="23"/>
    </row>
    <row r="176" spans="1:9" ht="15">
      <c r="A176" s="25" t="s">
        <v>251</v>
      </c>
      <c r="B176" s="3" t="s">
        <v>135</v>
      </c>
      <c r="C176" s="3" t="s">
        <v>148</v>
      </c>
      <c r="D176" s="3" t="s">
        <v>136</v>
      </c>
      <c r="E176" s="3" t="s">
        <v>399</v>
      </c>
      <c r="F176" s="3" t="s">
        <v>149</v>
      </c>
      <c r="G176" s="7"/>
      <c r="H176" s="33">
        <v>11937</v>
      </c>
      <c r="I176" s="23"/>
    </row>
    <row r="177" spans="1:9" ht="15">
      <c r="A177" s="132" t="s">
        <v>226</v>
      </c>
      <c r="B177" s="3" t="s">
        <v>135</v>
      </c>
      <c r="C177" s="3" t="s">
        <v>148</v>
      </c>
      <c r="D177" s="3" t="s">
        <v>148</v>
      </c>
      <c r="E177" s="3" t="s">
        <v>167</v>
      </c>
      <c r="F177" s="3" t="s">
        <v>168</v>
      </c>
      <c r="G177" s="7">
        <f>G179</f>
        <v>91200</v>
      </c>
      <c r="H177" s="33">
        <f>H178</f>
        <v>300.5</v>
      </c>
      <c r="I177" s="23">
        <f>I179</f>
        <v>101200</v>
      </c>
    </row>
    <row r="178" spans="1:9" ht="15">
      <c r="A178" s="25" t="s">
        <v>203</v>
      </c>
      <c r="B178" s="3" t="s">
        <v>135</v>
      </c>
      <c r="C178" s="3" t="s">
        <v>148</v>
      </c>
      <c r="D178" s="3" t="s">
        <v>148</v>
      </c>
      <c r="E178" s="3" t="s">
        <v>146</v>
      </c>
      <c r="F178" s="3" t="s">
        <v>168</v>
      </c>
      <c r="G178" s="7"/>
      <c r="H178" s="33">
        <f>H179</f>
        <v>300.5</v>
      </c>
      <c r="I178" s="23"/>
    </row>
    <row r="179" spans="1:9" ht="26.25">
      <c r="A179" s="81" t="s">
        <v>317</v>
      </c>
      <c r="B179" s="3" t="s">
        <v>135</v>
      </c>
      <c r="C179" s="3" t="s">
        <v>148</v>
      </c>
      <c r="D179" s="3" t="s">
        <v>148</v>
      </c>
      <c r="E179" s="3" t="s">
        <v>116</v>
      </c>
      <c r="F179" s="3" t="s">
        <v>168</v>
      </c>
      <c r="G179" s="7">
        <f>G180</f>
        <v>91200</v>
      </c>
      <c r="H179" s="33">
        <f>H180</f>
        <v>300.5</v>
      </c>
      <c r="I179" s="23">
        <f>I180</f>
        <v>101200</v>
      </c>
    </row>
    <row r="180" spans="1:9" ht="39">
      <c r="A180" s="25" t="s">
        <v>46</v>
      </c>
      <c r="B180" s="3" t="s">
        <v>135</v>
      </c>
      <c r="C180" s="3" t="s">
        <v>148</v>
      </c>
      <c r="D180" s="3" t="s">
        <v>148</v>
      </c>
      <c r="E180" s="3" t="s">
        <v>116</v>
      </c>
      <c r="F180" s="3" t="s">
        <v>47</v>
      </c>
      <c r="G180" s="7">
        <v>91200</v>
      </c>
      <c r="H180" s="33">
        <v>300.5</v>
      </c>
      <c r="I180" s="23">
        <v>101200</v>
      </c>
    </row>
    <row r="181" spans="1:9" ht="15">
      <c r="A181" s="132" t="s">
        <v>207</v>
      </c>
      <c r="B181" s="3" t="s">
        <v>135</v>
      </c>
      <c r="C181" s="3" t="s">
        <v>148</v>
      </c>
      <c r="D181" s="3" t="s">
        <v>141</v>
      </c>
      <c r="E181" s="3" t="s">
        <v>167</v>
      </c>
      <c r="F181" s="3" t="s">
        <v>168</v>
      </c>
      <c r="G181" s="7">
        <f>G185</f>
        <v>2200</v>
      </c>
      <c r="H181" s="33">
        <f>H182</f>
        <v>435.1</v>
      </c>
      <c r="I181" s="23">
        <f>I185</f>
        <v>2400</v>
      </c>
    </row>
    <row r="182" spans="1:9" ht="15">
      <c r="A182" s="25" t="s">
        <v>203</v>
      </c>
      <c r="B182" s="3" t="s">
        <v>135</v>
      </c>
      <c r="C182" s="3" t="s">
        <v>148</v>
      </c>
      <c r="D182" s="3" t="s">
        <v>141</v>
      </c>
      <c r="E182" s="3" t="s">
        <v>146</v>
      </c>
      <c r="F182" s="3" t="s">
        <v>168</v>
      </c>
      <c r="G182" s="7"/>
      <c r="H182" s="33">
        <f>H183+H185+H192+H187+H189+H194+H198</f>
        <v>435.1</v>
      </c>
      <c r="I182" s="23"/>
    </row>
    <row r="183" spans="1:9" ht="26.25">
      <c r="A183" s="81" t="s">
        <v>318</v>
      </c>
      <c r="B183" s="3" t="s">
        <v>135</v>
      </c>
      <c r="C183" s="3" t="s">
        <v>148</v>
      </c>
      <c r="D183" s="3" t="s">
        <v>141</v>
      </c>
      <c r="E183" s="3" t="s">
        <v>113</v>
      </c>
      <c r="F183" s="3" t="s">
        <v>168</v>
      </c>
      <c r="G183" s="7"/>
      <c r="H183" s="33">
        <f>H184</f>
        <v>140</v>
      </c>
      <c r="I183" s="23"/>
    </row>
    <row r="184" spans="1:9" ht="15">
      <c r="A184" s="25" t="s">
        <v>52</v>
      </c>
      <c r="B184" s="3" t="s">
        <v>135</v>
      </c>
      <c r="C184" s="3" t="s">
        <v>148</v>
      </c>
      <c r="D184" s="3" t="s">
        <v>141</v>
      </c>
      <c r="E184" s="3" t="s">
        <v>113</v>
      </c>
      <c r="F184" s="3" t="s">
        <v>53</v>
      </c>
      <c r="G184" s="7"/>
      <c r="H184" s="33">
        <v>140</v>
      </c>
      <c r="I184" s="23"/>
    </row>
    <row r="185" spans="1:9" ht="51.75" hidden="1">
      <c r="A185" s="81" t="s">
        <v>315</v>
      </c>
      <c r="B185" s="3" t="s">
        <v>135</v>
      </c>
      <c r="C185" s="3" t="s">
        <v>148</v>
      </c>
      <c r="D185" s="3" t="s">
        <v>141</v>
      </c>
      <c r="E185" s="3" t="s">
        <v>114</v>
      </c>
      <c r="F185" s="3" t="s">
        <v>168</v>
      </c>
      <c r="G185" s="7">
        <f>G186</f>
        <v>2200</v>
      </c>
      <c r="H185" s="33">
        <f>H186</f>
        <v>0</v>
      </c>
      <c r="I185" s="23">
        <f>I186</f>
        <v>2400</v>
      </c>
    </row>
    <row r="186" spans="1:9" ht="15" hidden="1">
      <c r="A186" s="25" t="s">
        <v>52</v>
      </c>
      <c r="B186" s="3" t="s">
        <v>135</v>
      </c>
      <c r="C186" s="3" t="s">
        <v>148</v>
      </c>
      <c r="D186" s="3" t="s">
        <v>141</v>
      </c>
      <c r="E186" s="3" t="s">
        <v>114</v>
      </c>
      <c r="F186" s="3" t="s">
        <v>53</v>
      </c>
      <c r="G186" s="7">
        <v>2200</v>
      </c>
      <c r="H186" s="33">
        <v>0</v>
      </c>
      <c r="I186" s="23">
        <v>2400</v>
      </c>
    </row>
    <row r="187" spans="1:9" ht="26.25">
      <c r="A187" s="25" t="s">
        <v>184</v>
      </c>
      <c r="B187" s="3" t="s">
        <v>135</v>
      </c>
      <c r="C187" s="3" t="s">
        <v>148</v>
      </c>
      <c r="D187" s="3" t="s">
        <v>141</v>
      </c>
      <c r="E187" s="3" t="s">
        <v>115</v>
      </c>
      <c r="F187" s="3" t="s">
        <v>168</v>
      </c>
      <c r="G187" s="7"/>
      <c r="H187" s="33">
        <f>H188</f>
        <v>38</v>
      </c>
      <c r="I187" s="23"/>
    </row>
    <row r="188" spans="1:9" ht="15">
      <c r="A188" s="25" t="s">
        <v>52</v>
      </c>
      <c r="B188" s="3" t="s">
        <v>135</v>
      </c>
      <c r="C188" s="3" t="s">
        <v>148</v>
      </c>
      <c r="D188" s="3" t="s">
        <v>141</v>
      </c>
      <c r="E188" s="3" t="s">
        <v>115</v>
      </c>
      <c r="F188" s="3" t="s">
        <v>53</v>
      </c>
      <c r="G188" s="7"/>
      <c r="H188" s="33">
        <v>38</v>
      </c>
      <c r="I188" s="23"/>
    </row>
    <row r="189" spans="1:9" ht="26.25" hidden="1">
      <c r="A189" s="25" t="s">
        <v>331</v>
      </c>
      <c r="B189" s="3" t="s">
        <v>135</v>
      </c>
      <c r="C189" s="3" t="s">
        <v>148</v>
      </c>
      <c r="D189" s="3" t="s">
        <v>141</v>
      </c>
      <c r="E189" s="3" t="s">
        <v>243</v>
      </c>
      <c r="F189" s="3" t="s">
        <v>168</v>
      </c>
      <c r="G189" s="190">
        <f>G191</f>
        <v>95.7</v>
      </c>
      <c r="H189" s="33">
        <f>H191+H190</f>
        <v>0</v>
      </c>
      <c r="I189" s="23"/>
    </row>
    <row r="190" spans="1:9" ht="15" hidden="1">
      <c r="A190" s="25" t="s">
        <v>251</v>
      </c>
      <c r="B190" s="3" t="s">
        <v>135</v>
      </c>
      <c r="C190" s="3" t="s">
        <v>148</v>
      </c>
      <c r="D190" s="3" t="s">
        <v>141</v>
      </c>
      <c r="E190" s="3" t="s">
        <v>243</v>
      </c>
      <c r="F190" s="3" t="s">
        <v>149</v>
      </c>
      <c r="G190" s="190"/>
      <c r="H190" s="33"/>
      <c r="I190" s="23"/>
    </row>
    <row r="191" spans="1:9" ht="16.5" hidden="1" customHeight="1">
      <c r="A191" s="25" t="s">
        <v>175</v>
      </c>
      <c r="B191" s="3" t="s">
        <v>135</v>
      </c>
      <c r="C191" s="3" t="s">
        <v>148</v>
      </c>
      <c r="D191" s="3" t="s">
        <v>141</v>
      </c>
      <c r="E191" s="3" t="s">
        <v>243</v>
      </c>
      <c r="F191" s="3" t="s">
        <v>149</v>
      </c>
      <c r="G191" s="190">
        <v>95.7</v>
      </c>
      <c r="H191" s="33"/>
      <c r="I191" s="23"/>
    </row>
    <row r="192" spans="1:9" ht="39">
      <c r="A192" s="25" t="s">
        <v>39</v>
      </c>
      <c r="B192" s="3" t="s">
        <v>135</v>
      </c>
      <c r="C192" s="3" t="s">
        <v>148</v>
      </c>
      <c r="D192" s="3" t="s">
        <v>141</v>
      </c>
      <c r="E192" s="3" t="s">
        <v>83</v>
      </c>
      <c r="F192" s="3" t="s">
        <v>168</v>
      </c>
      <c r="G192" s="7"/>
      <c r="H192" s="33">
        <f>H193</f>
        <v>76</v>
      </c>
      <c r="I192" s="23"/>
    </row>
    <row r="193" spans="1:9" ht="15">
      <c r="A193" s="25" t="s">
        <v>52</v>
      </c>
      <c r="B193" s="3" t="s">
        <v>135</v>
      </c>
      <c r="C193" s="3" t="s">
        <v>148</v>
      </c>
      <c r="D193" s="3" t="s">
        <v>141</v>
      </c>
      <c r="E193" s="3" t="s">
        <v>83</v>
      </c>
      <c r="F193" s="3" t="s">
        <v>53</v>
      </c>
      <c r="G193" s="7"/>
      <c r="H193" s="33">
        <f>46+30</f>
        <v>76</v>
      </c>
      <c r="I193" s="23"/>
    </row>
    <row r="194" spans="1:9" ht="15">
      <c r="A194" s="25" t="s">
        <v>391</v>
      </c>
      <c r="B194" s="3" t="s">
        <v>135</v>
      </c>
      <c r="C194" s="3" t="s">
        <v>148</v>
      </c>
      <c r="D194" s="3" t="s">
        <v>141</v>
      </c>
      <c r="E194" s="3" t="s">
        <v>392</v>
      </c>
      <c r="F194" s="3" t="s">
        <v>168</v>
      </c>
      <c r="G194" s="7"/>
      <c r="H194" s="33">
        <f>H197+H195+H196</f>
        <v>181.1</v>
      </c>
      <c r="I194" s="23"/>
    </row>
    <row r="195" spans="1:9" ht="15" hidden="1">
      <c r="A195" s="25" t="s">
        <v>251</v>
      </c>
      <c r="B195" s="3" t="s">
        <v>135</v>
      </c>
      <c r="C195" s="3" t="s">
        <v>148</v>
      </c>
      <c r="D195" s="3" t="s">
        <v>141</v>
      </c>
      <c r="E195" s="3" t="s">
        <v>392</v>
      </c>
      <c r="F195" s="3" t="s">
        <v>149</v>
      </c>
      <c r="G195" s="7"/>
      <c r="H195" s="33">
        <f>32394-32394</f>
        <v>0</v>
      </c>
      <c r="I195" s="23"/>
    </row>
    <row r="196" spans="1:9" ht="15">
      <c r="A196" s="25" t="s">
        <v>175</v>
      </c>
      <c r="B196" s="3" t="s">
        <v>135</v>
      </c>
      <c r="C196" s="3" t="s">
        <v>148</v>
      </c>
      <c r="D196" s="3" t="s">
        <v>141</v>
      </c>
      <c r="E196" s="3" t="s">
        <v>392</v>
      </c>
      <c r="F196" s="3" t="s">
        <v>134</v>
      </c>
      <c r="G196" s="7"/>
      <c r="H196" s="33">
        <v>25</v>
      </c>
      <c r="I196" s="23"/>
    </row>
    <row r="197" spans="1:9" ht="15">
      <c r="A197" s="25" t="s">
        <v>52</v>
      </c>
      <c r="B197" s="3" t="s">
        <v>135</v>
      </c>
      <c r="C197" s="3" t="s">
        <v>148</v>
      </c>
      <c r="D197" s="3" t="s">
        <v>141</v>
      </c>
      <c r="E197" s="3" t="s">
        <v>392</v>
      </c>
      <c r="F197" s="3" t="s">
        <v>53</v>
      </c>
      <c r="G197" s="7"/>
      <c r="H197" s="33">
        <f>156.1</f>
        <v>156.1</v>
      </c>
      <c r="I197" s="23"/>
    </row>
    <row r="198" spans="1:9" ht="39" hidden="1">
      <c r="A198" s="195" t="s">
        <v>400</v>
      </c>
      <c r="B198" s="3" t="s">
        <v>135</v>
      </c>
      <c r="C198" s="3" t="s">
        <v>148</v>
      </c>
      <c r="D198" s="3" t="s">
        <v>141</v>
      </c>
      <c r="E198" s="3" t="s">
        <v>399</v>
      </c>
      <c r="F198" s="3" t="s">
        <v>168</v>
      </c>
      <c r="G198" s="7"/>
      <c r="H198" s="33">
        <f>H199</f>
        <v>0</v>
      </c>
      <c r="I198" s="23"/>
    </row>
    <row r="199" spans="1:9" ht="15" hidden="1">
      <c r="A199" s="25" t="s">
        <v>251</v>
      </c>
      <c r="B199" s="3" t="s">
        <v>135</v>
      </c>
      <c r="C199" s="3" t="s">
        <v>148</v>
      </c>
      <c r="D199" s="3" t="s">
        <v>141</v>
      </c>
      <c r="E199" s="3" t="s">
        <v>399</v>
      </c>
      <c r="F199" s="3" t="s">
        <v>149</v>
      </c>
      <c r="G199" s="7"/>
      <c r="H199" s="33">
        <f>11937-11937</f>
        <v>0</v>
      </c>
      <c r="I199" s="23"/>
    </row>
    <row r="200" spans="1:9" ht="15">
      <c r="A200" s="25" t="s">
        <v>211</v>
      </c>
      <c r="B200" s="3" t="s">
        <v>135</v>
      </c>
      <c r="C200" s="3" t="s">
        <v>151</v>
      </c>
      <c r="D200" s="3" t="s">
        <v>166</v>
      </c>
      <c r="E200" s="3" t="s">
        <v>167</v>
      </c>
      <c r="F200" s="3" t="s">
        <v>168</v>
      </c>
      <c r="G200" s="7">
        <f>G201</f>
        <v>31500</v>
      </c>
      <c r="H200" s="33">
        <f>H201+H204+H226+H221</f>
        <v>2870.4</v>
      </c>
      <c r="I200" s="23">
        <f>I201</f>
        <v>34900</v>
      </c>
    </row>
    <row r="201" spans="1:9" ht="15">
      <c r="A201" s="25" t="s">
        <v>401</v>
      </c>
      <c r="B201" s="3" t="s">
        <v>135</v>
      </c>
      <c r="C201" s="3" t="s">
        <v>151</v>
      </c>
      <c r="D201" s="3" t="s">
        <v>131</v>
      </c>
      <c r="E201" s="3" t="s">
        <v>167</v>
      </c>
      <c r="F201" s="3" t="s">
        <v>168</v>
      </c>
      <c r="G201" s="7">
        <f>1500+19500+10500</f>
        <v>31500</v>
      </c>
      <c r="H201" s="33">
        <f>H202</f>
        <v>215</v>
      </c>
      <c r="I201" s="23">
        <v>34900</v>
      </c>
    </row>
    <row r="202" spans="1:9" s="5" customFormat="1" ht="26.25">
      <c r="A202" s="25" t="s">
        <v>258</v>
      </c>
      <c r="B202" s="3" t="s">
        <v>135</v>
      </c>
      <c r="C202" s="3" t="s">
        <v>151</v>
      </c>
      <c r="D202" s="3" t="s">
        <v>131</v>
      </c>
      <c r="E202" s="3" t="s">
        <v>257</v>
      </c>
      <c r="F202" s="3" t="s">
        <v>168</v>
      </c>
      <c r="G202" s="6" t="e">
        <f>#REF!</f>
        <v>#REF!</v>
      </c>
      <c r="H202" s="33">
        <f>H203</f>
        <v>215</v>
      </c>
      <c r="I202" s="23" t="e">
        <f>#REF!</f>
        <v>#REF!</v>
      </c>
    </row>
    <row r="203" spans="1:9" s="9" customFormat="1" ht="15">
      <c r="A203" s="25" t="s">
        <v>214</v>
      </c>
      <c r="B203" s="3" t="s">
        <v>135</v>
      </c>
      <c r="C203" s="3" t="s">
        <v>151</v>
      </c>
      <c r="D203" s="3" t="s">
        <v>131</v>
      </c>
      <c r="E203" s="3" t="s">
        <v>257</v>
      </c>
      <c r="F203" s="3" t="s">
        <v>153</v>
      </c>
      <c r="G203" s="7" t="e">
        <f>G204</f>
        <v>#REF!</v>
      </c>
      <c r="H203" s="33">
        <v>215</v>
      </c>
      <c r="I203" s="23" t="e">
        <f>I204</f>
        <v>#REF!</v>
      </c>
    </row>
    <row r="204" spans="1:9" s="9" customFormat="1" ht="15">
      <c r="A204" s="25" t="s">
        <v>212</v>
      </c>
      <c r="B204" s="3" t="s">
        <v>135</v>
      </c>
      <c r="C204" s="3" t="s">
        <v>151</v>
      </c>
      <c r="D204" s="3" t="s">
        <v>140</v>
      </c>
      <c r="E204" s="3" t="s">
        <v>167</v>
      </c>
      <c r="F204" s="3" t="s">
        <v>168</v>
      </c>
      <c r="G204" s="7" t="e">
        <f>#REF!</f>
        <v>#REF!</v>
      </c>
      <c r="H204" s="33">
        <f>H209+H215+H212+H205</f>
        <v>583.69999999999993</v>
      </c>
      <c r="I204" s="23" t="e">
        <f>#REF!</f>
        <v>#REF!</v>
      </c>
    </row>
    <row r="205" spans="1:9" s="9" customFormat="1" ht="15">
      <c r="A205" s="25" t="s">
        <v>362</v>
      </c>
      <c r="B205" s="3" t="s">
        <v>135</v>
      </c>
      <c r="C205" s="3" t="s">
        <v>151</v>
      </c>
      <c r="D205" s="3" t="s">
        <v>140</v>
      </c>
      <c r="E205" s="3" t="s">
        <v>363</v>
      </c>
      <c r="F205" s="3" t="s">
        <v>168</v>
      </c>
      <c r="G205" s="190">
        <f>G206</f>
        <v>71.7</v>
      </c>
      <c r="H205" s="33">
        <f>H206</f>
        <v>142.1</v>
      </c>
      <c r="I205" s="23"/>
    </row>
    <row r="206" spans="1:9" s="9" customFormat="1" ht="15">
      <c r="A206" s="25" t="s">
        <v>364</v>
      </c>
      <c r="B206" s="3" t="s">
        <v>135</v>
      </c>
      <c r="C206" s="3" t="s">
        <v>151</v>
      </c>
      <c r="D206" s="3" t="s">
        <v>140</v>
      </c>
      <c r="E206" s="3" t="s">
        <v>365</v>
      </c>
      <c r="F206" s="3" t="s">
        <v>168</v>
      </c>
      <c r="G206" s="190">
        <f>G207</f>
        <v>71.7</v>
      </c>
      <c r="H206" s="33">
        <f>H207</f>
        <v>142.1</v>
      </c>
      <c r="I206" s="23"/>
    </row>
    <row r="207" spans="1:9" s="9" customFormat="1" ht="15">
      <c r="A207" s="25" t="s">
        <v>214</v>
      </c>
      <c r="B207" s="3" t="s">
        <v>135</v>
      </c>
      <c r="C207" s="3" t="s">
        <v>151</v>
      </c>
      <c r="D207" s="3" t="s">
        <v>140</v>
      </c>
      <c r="E207" s="3" t="s">
        <v>365</v>
      </c>
      <c r="F207" s="3" t="s">
        <v>153</v>
      </c>
      <c r="G207" s="190">
        <v>71.7</v>
      </c>
      <c r="H207" s="33">
        <f>49.5+92.6</f>
        <v>142.1</v>
      </c>
      <c r="I207" s="23"/>
    </row>
    <row r="208" spans="1:9" s="9" customFormat="1" ht="15">
      <c r="A208" s="25" t="s">
        <v>261</v>
      </c>
      <c r="B208" s="3" t="s">
        <v>135</v>
      </c>
      <c r="C208" s="3" t="s">
        <v>151</v>
      </c>
      <c r="D208" s="3" t="s">
        <v>140</v>
      </c>
      <c r="E208" s="3" t="s">
        <v>260</v>
      </c>
      <c r="F208" s="3" t="s">
        <v>168</v>
      </c>
      <c r="G208" s="7"/>
      <c r="H208" s="33">
        <f>H209</f>
        <v>119.2</v>
      </c>
      <c r="I208" s="23"/>
    </row>
    <row r="209" spans="1:9" ht="26.25">
      <c r="A209" s="25" t="s">
        <v>213</v>
      </c>
      <c r="B209" s="3" t="s">
        <v>135</v>
      </c>
      <c r="C209" s="3" t="s">
        <v>151</v>
      </c>
      <c r="D209" s="3" t="s">
        <v>140</v>
      </c>
      <c r="E209" s="3" t="s">
        <v>152</v>
      </c>
      <c r="F209" s="3" t="s">
        <v>168</v>
      </c>
      <c r="G209" s="7">
        <f>456800+400+118900+17800+18100+1000+30000</f>
        <v>643000</v>
      </c>
      <c r="H209" s="33">
        <f>H210</f>
        <v>119.2</v>
      </c>
      <c r="I209" s="23">
        <v>713700</v>
      </c>
    </row>
    <row r="210" spans="1:9" s="5" customFormat="1" ht="39">
      <c r="A210" s="25" t="s">
        <v>100</v>
      </c>
      <c r="B210" s="3" t="s">
        <v>135</v>
      </c>
      <c r="C210" s="3" t="s">
        <v>151</v>
      </c>
      <c r="D210" s="3" t="s">
        <v>140</v>
      </c>
      <c r="E210" s="3" t="s">
        <v>99</v>
      </c>
      <c r="F210" s="3" t="s">
        <v>168</v>
      </c>
      <c r="G210" s="6" t="e">
        <f>G226+G228+#REF!</f>
        <v>#REF!</v>
      </c>
      <c r="H210" s="33">
        <f>H211</f>
        <v>119.2</v>
      </c>
      <c r="I210" s="23" t="e">
        <f>I226+I228+#REF!</f>
        <v>#REF!</v>
      </c>
    </row>
    <row r="211" spans="1:9" s="9" customFormat="1" ht="15">
      <c r="A211" s="25" t="s">
        <v>214</v>
      </c>
      <c r="B211" s="3" t="s">
        <v>135</v>
      </c>
      <c r="C211" s="3" t="s">
        <v>151</v>
      </c>
      <c r="D211" s="3" t="s">
        <v>140</v>
      </c>
      <c r="E211" s="3" t="s">
        <v>99</v>
      </c>
      <c r="F211" s="3" t="s">
        <v>153</v>
      </c>
      <c r="G211" s="7" t="e">
        <f>#REF!</f>
        <v>#REF!</v>
      </c>
      <c r="H211" s="33">
        <v>119.2</v>
      </c>
      <c r="I211" s="23" t="e">
        <f>#REF!</f>
        <v>#REF!</v>
      </c>
    </row>
    <row r="212" spans="1:9" s="9" customFormat="1" ht="15">
      <c r="A212" s="25" t="s">
        <v>347</v>
      </c>
      <c r="B212" s="3" t="s">
        <v>135</v>
      </c>
      <c r="C212" s="3" t="s">
        <v>151</v>
      </c>
      <c r="D212" s="3" t="s">
        <v>140</v>
      </c>
      <c r="E212" s="3" t="s">
        <v>348</v>
      </c>
      <c r="F212" s="3" t="s">
        <v>168</v>
      </c>
      <c r="G212" s="190">
        <f>G213</f>
        <v>80.900000000000006</v>
      </c>
      <c r="H212" s="33">
        <f>H213</f>
        <v>314.89999999999998</v>
      </c>
      <c r="I212" s="23"/>
    </row>
    <row r="213" spans="1:9" s="9" customFormat="1" ht="26.25">
      <c r="A213" s="25" t="s">
        <v>366</v>
      </c>
      <c r="B213" s="3" t="s">
        <v>135</v>
      </c>
      <c r="C213" s="3" t="s">
        <v>151</v>
      </c>
      <c r="D213" s="3" t="s">
        <v>140</v>
      </c>
      <c r="E213" s="3" t="s">
        <v>367</v>
      </c>
      <c r="F213" s="3" t="s">
        <v>168</v>
      </c>
      <c r="G213" s="190">
        <f>G214</f>
        <v>80.900000000000006</v>
      </c>
      <c r="H213" s="33">
        <f>H214</f>
        <v>314.89999999999998</v>
      </c>
      <c r="I213" s="23"/>
    </row>
    <row r="214" spans="1:9" s="9" customFormat="1" ht="15">
      <c r="A214" s="25" t="s">
        <v>214</v>
      </c>
      <c r="B214" s="3" t="s">
        <v>135</v>
      </c>
      <c r="C214" s="3" t="s">
        <v>151</v>
      </c>
      <c r="D214" s="3" t="s">
        <v>140</v>
      </c>
      <c r="E214" s="3" t="s">
        <v>367</v>
      </c>
      <c r="F214" s="3" t="s">
        <v>153</v>
      </c>
      <c r="G214" s="190">
        <v>80.900000000000006</v>
      </c>
      <c r="H214" s="33">
        <f>95.6+219.3</f>
        <v>314.89999999999998</v>
      </c>
      <c r="I214" s="23"/>
    </row>
    <row r="215" spans="1:9" s="9" customFormat="1" ht="15">
      <c r="A215" s="25" t="s">
        <v>203</v>
      </c>
      <c r="B215" s="3" t="s">
        <v>135</v>
      </c>
      <c r="C215" s="3" t="s">
        <v>151</v>
      </c>
      <c r="D215" s="3" t="s">
        <v>140</v>
      </c>
      <c r="E215" s="3" t="s">
        <v>373</v>
      </c>
      <c r="F215" s="3" t="s">
        <v>168</v>
      </c>
      <c r="G215" s="190"/>
      <c r="H215" s="33">
        <f>H216</f>
        <v>7.5</v>
      </c>
      <c r="I215" s="23"/>
    </row>
    <row r="216" spans="1:9" s="9" customFormat="1" ht="26.25">
      <c r="A216" s="25" t="s">
        <v>360</v>
      </c>
      <c r="B216" s="3" t="s">
        <v>135</v>
      </c>
      <c r="C216" s="3" t="s">
        <v>151</v>
      </c>
      <c r="D216" s="3" t="s">
        <v>140</v>
      </c>
      <c r="E216" s="3" t="s">
        <v>361</v>
      </c>
      <c r="F216" s="3" t="s">
        <v>168</v>
      </c>
      <c r="G216" s="7"/>
      <c r="H216" s="33">
        <f>H217</f>
        <v>7.5</v>
      </c>
      <c r="I216" s="23"/>
    </row>
    <row r="217" spans="1:9" s="9" customFormat="1" ht="15" customHeight="1">
      <c r="A217" s="25" t="s">
        <v>214</v>
      </c>
      <c r="B217" s="3" t="s">
        <v>135</v>
      </c>
      <c r="C217" s="3" t="s">
        <v>151</v>
      </c>
      <c r="D217" s="3" t="s">
        <v>140</v>
      </c>
      <c r="E217" s="3" t="s">
        <v>361</v>
      </c>
      <c r="F217" s="3" t="s">
        <v>153</v>
      </c>
      <c r="G217" s="7"/>
      <c r="H217" s="33">
        <v>7.5</v>
      </c>
      <c r="I217" s="23"/>
    </row>
    <row r="218" spans="1:9" s="9" customFormat="1" ht="0.75" customHeight="1">
      <c r="A218" s="25"/>
      <c r="B218" s="3"/>
      <c r="C218" s="3"/>
      <c r="D218" s="3"/>
      <c r="E218" s="3"/>
      <c r="F218" s="3"/>
      <c r="G218" s="7"/>
      <c r="H218" s="33"/>
      <c r="I218" s="23"/>
    </row>
    <row r="219" spans="1:9" s="9" customFormat="1" ht="15" hidden="1">
      <c r="A219" s="25"/>
      <c r="B219" s="3"/>
      <c r="C219" s="3"/>
      <c r="D219" s="3"/>
      <c r="E219" s="3"/>
      <c r="F219" s="3"/>
      <c r="G219" s="7"/>
      <c r="H219" s="33"/>
      <c r="I219" s="23"/>
    </row>
    <row r="220" spans="1:9" s="9" customFormat="1" ht="3.75" hidden="1" customHeight="1">
      <c r="A220" s="25"/>
      <c r="B220" s="3"/>
      <c r="C220" s="3"/>
      <c r="D220" s="3"/>
      <c r="E220" s="3"/>
      <c r="F220" s="3"/>
      <c r="G220" s="7"/>
      <c r="H220" s="33"/>
      <c r="I220" s="23"/>
    </row>
    <row r="221" spans="1:9" ht="15">
      <c r="A221" s="25" t="s">
        <v>119</v>
      </c>
      <c r="B221" s="3" t="s">
        <v>135</v>
      </c>
      <c r="C221" s="3" t="s">
        <v>151</v>
      </c>
      <c r="D221" s="3" t="s">
        <v>138</v>
      </c>
      <c r="E221" s="3" t="s">
        <v>167</v>
      </c>
      <c r="F221" s="3" t="s">
        <v>168</v>
      </c>
      <c r="G221" s="7"/>
      <c r="H221" s="33">
        <f>H222</f>
        <v>280.5</v>
      </c>
      <c r="I221" s="23"/>
    </row>
    <row r="222" spans="1:9" ht="15">
      <c r="A222" s="25" t="s">
        <v>68</v>
      </c>
      <c r="B222" s="3" t="s">
        <v>135</v>
      </c>
      <c r="C222" s="3" t="s">
        <v>151</v>
      </c>
      <c r="D222" s="3" t="s">
        <v>138</v>
      </c>
      <c r="E222" s="3" t="s">
        <v>93</v>
      </c>
      <c r="F222" s="3" t="s">
        <v>168</v>
      </c>
      <c r="G222" s="7"/>
      <c r="H222" s="33">
        <f>H223</f>
        <v>280.5</v>
      </c>
      <c r="I222" s="23"/>
    </row>
    <row r="223" spans="1:9" ht="64.5">
      <c r="A223" s="25" t="s">
        <v>96</v>
      </c>
      <c r="B223" s="3" t="s">
        <v>135</v>
      </c>
      <c r="C223" s="3" t="s">
        <v>151</v>
      </c>
      <c r="D223" s="3" t="s">
        <v>138</v>
      </c>
      <c r="E223" s="3" t="s">
        <v>94</v>
      </c>
      <c r="F223" s="3" t="s">
        <v>168</v>
      </c>
      <c r="G223" s="7"/>
      <c r="H223" s="33">
        <f>H224</f>
        <v>280.5</v>
      </c>
      <c r="I223" s="23"/>
    </row>
    <row r="224" spans="1:9" ht="51.75">
      <c r="A224" s="25" t="s">
        <v>118</v>
      </c>
      <c r="B224" s="3" t="s">
        <v>135</v>
      </c>
      <c r="C224" s="3" t="s">
        <v>151</v>
      </c>
      <c r="D224" s="3" t="s">
        <v>138</v>
      </c>
      <c r="E224" s="3" t="s">
        <v>98</v>
      </c>
      <c r="F224" s="3" t="s">
        <v>168</v>
      </c>
      <c r="G224" s="7"/>
      <c r="H224" s="33">
        <f>H225</f>
        <v>280.5</v>
      </c>
      <c r="I224" s="23"/>
    </row>
    <row r="225" spans="1:9" ht="15">
      <c r="A225" s="25" t="s">
        <v>214</v>
      </c>
      <c r="B225" s="3" t="s">
        <v>135</v>
      </c>
      <c r="C225" s="3" t="s">
        <v>151</v>
      </c>
      <c r="D225" s="3" t="s">
        <v>138</v>
      </c>
      <c r="E225" s="3" t="s">
        <v>98</v>
      </c>
      <c r="F225" s="3" t="s">
        <v>153</v>
      </c>
      <c r="G225" s="7"/>
      <c r="H225" s="33">
        <v>280.5</v>
      </c>
      <c r="I225" s="23"/>
    </row>
    <row r="226" spans="1:9" ht="15">
      <c r="A226" s="25" t="s">
        <v>215</v>
      </c>
      <c r="B226" s="3" t="s">
        <v>135</v>
      </c>
      <c r="C226" s="3" t="s">
        <v>151</v>
      </c>
      <c r="D226" s="3" t="s">
        <v>132</v>
      </c>
      <c r="E226" s="3" t="s">
        <v>167</v>
      </c>
      <c r="F226" s="3" t="s">
        <v>168</v>
      </c>
      <c r="G226" s="7">
        <f>4556700+24000+1193800+12600+501950+1388100+331700+105150+35000+112000+911100</f>
        <v>9172100</v>
      </c>
      <c r="H226" s="33">
        <f>H227+H229</f>
        <v>1791.2</v>
      </c>
      <c r="I226" s="23">
        <v>9250000</v>
      </c>
    </row>
    <row r="227" spans="1:9" ht="15">
      <c r="A227" s="25" t="s">
        <v>216</v>
      </c>
      <c r="B227" s="3" t="s">
        <v>135</v>
      </c>
      <c r="C227" s="3" t="s">
        <v>151</v>
      </c>
      <c r="D227" s="3" t="s">
        <v>132</v>
      </c>
      <c r="E227" s="3" t="s">
        <v>154</v>
      </c>
      <c r="F227" s="3" t="s">
        <v>168</v>
      </c>
      <c r="G227" s="7">
        <f>G228</f>
        <v>297500</v>
      </c>
      <c r="H227" s="33">
        <f>H228</f>
        <v>1761.3</v>
      </c>
      <c r="I227" s="23">
        <f>I228</f>
        <v>330200</v>
      </c>
    </row>
    <row r="228" spans="1:9" ht="15">
      <c r="A228" s="25" t="s">
        <v>214</v>
      </c>
      <c r="B228" s="3" t="s">
        <v>135</v>
      </c>
      <c r="C228" s="3" t="s">
        <v>151</v>
      </c>
      <c r="D228" s="3" t="s">
        <v>132</v>
      </c>
      <c r="E228" s="3" t="s">
        <v>154</v>
      </c>
      <c r="F228" s="3" t="s">
        <v>153</v>
      </c>
      <c r="G228" s="7">
        <v>297500</v>
      </c>
      <c r="H228" s="33">
        <f>1739+22.3</f>
        <v>1761.3</v>
      </c>
      <c r="I228" s="23">
        <v>330200</v>
      </c>
    </row>
    <row r="229" spans="1:9" ht="30" customHeight="1">
      <c r="A229" s="25" t="s">
        <v>429</v>
      </c>
      <c r="B229" s="3" t="s">
        <v>135</v>
      </c>
      <c r="C229" s="3" t="s">
        <v>151</v>
      </c>
      <c r="D229" s="3" t="s">
        <v>132</v>
      </c>
      <c r="E229" s="3" t="s">
        <v>428</v>
      </c>
      <c r="F229" s="3" t="s">
        <v>168</v>
      </c>
      <c r="G229" s="7"/>
      <c r="H229" s="33">
        <f>H230</f>
        <v>29.9</v>
      </c>
      <c r="I229" s="23"/>
    </row>
    <row r="230" spans="1:9" ht="15">
      <c r="A230" s="25" t="s">
        <v>214</v>
      </c>
      <c r="B230" s="3" t="s">
        <v>135</v>
      </c>
      <c r="C230" s="3" t="s">
        <v>151</v>
      </c>
      <c r="D230" s="3" t="s">
        <v>132</v>
      </c>
      <c r="E230" s="3" t="s">
        <v>428</v>
      </c>
      <c r="F230" s="3" t="s">
        <v>153</v>
      </c>
      <c r="G230" s="7"/>
      <c r="H230" s="33">
        <v>29.9</v>
      </c>
      <c r="I230" s="23"/>
    </row>
    <row r="231" spans="1:9" ht="15">
      <c r="A231" s="25" t="s">
        <v>54</v>
      </c>
      <c r="B231" s="3" t="s">
        <v>135</v>
      </c>
      <c r="C231" s="3" t="s">
        <v>143</v>
      </c>
      <c r="D231" s="3" t="s">
        <v>166</v>
      </c>
      <c r="E231" s="3" t="s">
        <v>167</v>
      </c>
      <c r="F231" s="3" t="s">
        <v>168</v>
      </c>
      <c r="G231" s="7"/>
      <c r="H231" s="33">
        <f>H232</f>
        <v>1122.3</v>
      </c>
      <c r="I231" s="23"/>
    </row>
    <row r="232" spans="1:9" ht="15">
      <c r="A232" s="25" t="s">
        <v>222</v>
      </c>
      <c r="B232" s="3" t="s">
        <v>135</v>
      </c>
      <c r="C232" s="3" t="s">
        <v>143</v>
      </c>
      <c r="D232" s="3" t="s">
        <v>136</v>
      </c>
      <c r="E232" s="3" t="s">
        <v>167</v>
      </c>
      <c r="F232" s="3" t="s">
        <v>168</v>
      </c>
      <c r="G232" s="7"/>
      <c r="H232" s="33">
        <f>H233+H236</f>
        <v>1122.3</v>
      </c>
      <c r="I232" s="23"/>
    </row>
    <row r="233" spans="1:9" ht="26.25">
      <c r="A233" s="25" t="s">
        <v>55</v>
      </c>
      <c r="B233" s="3" t="s">
        <v>135</v>
      </c>
      <c r="C233" s="3" t="s">
        <v>143</v>
      </c>
      <c r="D233" s="3" t="s">
        <v>136</v>
      </c>
      <c r="E233" s="3" t="s">
        <v>56</v>
      </c>
      <c r="F233" s="3" t="s">
        <v>168</v>
      </c>
      <c r="G233" s="7"/>
      <c r="H233" s="33">
        <f>H234</f>
        <v>1115.3</v>
      </c>
      <c r="I233" s="23"/>
    </row>
    <row r="234" spans="1:9" ht="15">
      <c r="A234" s="25" t="s">
        <v>44</v>
      </c>
      <c r="B234" s="3" t="s">
        <v>135</v>
      </c>
      <c r="C234" s="3" t="s">
        <v>143</v>
      </c>
      <c r="D234" s="3" t="s">
        <v>136</v>
      </c>
      <c r="E234" s="3" t="s">
        <v>57</v>
      </c>
      <c r="F234" s="3" t="s">
        <v>168</v>
      </c>
      <c r="G234" s="7"/>
      <c r="H234" s="33">
        <f>H235</f>
        <v>1115.3</v>
      </c>
      <c r="I234" s="23"/>
    </row>
    <row r="235" spans="1:9" ht="39">
      <c r="A235" s="25" t="s">
        <v>46</v>
      </c>
      <c r="B235" s="3" t="s">
        <v>135</v>
      </c>
      <c r="C235" s="3" t="s">
        <v>143</v>
      </c>
      <c r="D235" s="3" t="s">
        <v>136</v>
      </c>
      <c r="E235" s="3" t="s">
        <v>57</v>
      </c>
      <c r="F235" s="3" t="s">
        <v>47</v>
      </c>
      <c r="G235" s="7"/>
      <c r="H235" s="33">
        <v>1115.3</v>
      </c>
      <c r="I235" s="23"/>
    </row>
    <row r="236" spans="1:9" ht="15">
      <c r="A236" s="25" t="s">
        <v>203</v>
      </c>
      <c r="B236" s="3" t="s">
        <v>135</v>
      </c>
      <c r="C236" s="3" t="s">
        <v>143</v>
      </c>
      <c r="D236" s="3" t="s">
        <v>136</v>
      </c>
      <c r="E236" s="3" t="s">
        <v>146</v>
      </c>
      <c r="F236" s="3" t="s">
        <v>168</v>
      </c>
      <c r="G236" s="7"/>
      <c r="H236" s="33">
        <f>H237</f>
        <v>7</v>
      </c>
      <c r="I236" s="23"/>
    </row>
    <row r="237" spans="1:9" ht="26.25">
      <c r="A237" s="81" t="s">
        <v>432</v>
      </c>
      <c r="B237" s="3" t="s">
        <v>135</v>
      </c>
      <c r="C237" s="3" t="s">
        <v>143</v>
      </c>
      <c r="D237" s="3" t="s">
        <v>136</v>
      </c>
      <c r="E237" s="3" t="s">
        <v>113</v>
      </c>
      <c r="F237" s="3" t="s">
        <v>168</v>
      </c>
      <c r="G237" s="7"/>
      <c r="H237" s="33">
        <f>H238</f>
        <v>7</v>
      </c>
      <c r="I237" s="23"/>
    </row>
    <row r="238" spans="1:9" ht="15">
      <c r="A238" s="25" t="s">
        <v>52</v>
      </c>
      <c r="B238" s="3" t="s">
        <v>135</v>
      </c>
      <c r="C238" s="3" t="s">
        <v>143</v>
      </c>
      <c r="D238" s="3" t="s">
        <v>136</v>
      </c>
      <c r="E238" s="3" t="s">
        <v>113</v>
      </c>
      <c r="F238" s="3" t="s">
        <v>53</v>
      </c>
      <c r="G238" s="7"/>
      <c r="H238" s="33">
        <v>7</v>
      </c>
      <c r="I238" s="23"/>
    </row>
    <row r="239" spans="1:9" s="5" customFormat="1" ht="14.25">
      <c r="A239" s="32" t="s">
        <v>312</v>
      </c>
      <c r="B239" s="4" t="s">
        <v>155</v>
      </c>
      <c r="C239" s="4" t="s">
        <v>166</v>
      </c>
      <c r="D239" s="4" t="s">
        <v>166</v>
      </c>
      <c r="E239" s="4" t="s">
        <v>167</v>
      </c>
      <c r="F239" s="4" t="s">
        <v>168</v>
      </c>
      <c r="G239" s="6"/>
      <c r="H239" s="140">
        <f>H240</f>
        <v>7290.9</v>
      </c>
      <c r="I239" s="22"/>
    </row>
    <row r="240" spans="1:9" ht="15">
      <c r="A240" s="132" t="s">
        <v>165</v>
      </c>
      <c r="B240" s="3" t="s">
        <v>155</v>
      </c>
      <c r="C240" s="3" t="s">
        <v>131</v>
      </c>
      <c r="D240" s="3" t="s">
        <v>166</v>
      </c>
      <c r="E240" s="3" t="s">
        <v>167</v>
      </c>
      <c r="F240" s="3" t="s">
        <v>168</v>
      </c>
      <c r="G240" s="7"/>
      <c r="H240" s="33">
        <f>H241</f>
        <v>7290.9</v>
      </c>
      <c r="I240" s="23"/>
    </row>
    <row r="241" spans="1:9" ht="15">
      <c r="A241" s="25" t="s">
        <v>191</v>
      </c>
      <c r="B241" s="3" t="s">
        <v>155</v>
      </c>
      <c r="C241" s="3" t="s">
        <v>131</v>
      </c>
      <c r="D241" s="3" t="s">
        <v>74</v>
      </c>
      <c r="E241" s="3" t="s">
        <v>167</v>
      </c>
      <c r="F241" s="3" t="s">
        <v>168</v>
      </c>
      <c r="G241" s="7"/>
      <c r="H241" s="33">
        <f>H242+H247</f>
        <v>7290.9</v>
      </c>
      <c r="I241" s="23"/>
    </row>
    <row r="242" spans="1:9" ht="15">
      <c r="A242" s="25" t="s">
        <v>58</v>
      </c>
      <c r="B242" s="3" t="s">
        <v>155</v>
      </c>
      <c r="C242" s="3" t="s">
        <v>131</v>
      </c>
      <c r="D242" s="3" t="s">
        <v>74</v>
      </c>
      <c r="E242" s="3" t="s">
        <v>2</v>
      </c>
      <c r="F242" s="3" t="s">
        <v>168</v>
      </c>
      <c r="G242" s="7"/>
      <c r="H242" s="33">
        <f>H246+H244</f>
        <v>6376.5</v>
      </c>
      <c r="I242" s="23"/>
    </row>
    <row r="243" spans="1:9" ht="20.25" customHeight="1">
      <c r="A243" s="25" t="s">
        <v>385</v>
      </c>
      <c r="B243" s="3" t="s">
        <v>155</v>
      </c>
      <c r="C243" s="3" t="s">
        <v>131</v>
      </c>
      <c r="D243" s="3" t="s">
        <v>74</v>
      </c>
      <c r="E243" s="3" t="s">
        <v>384</v>
      </c>
      <c r="F243" s="3" t="s">
        <v>168</v>
      </c>
      <c r="G243" s="7"/>
      <c r="H243" s="33">
        <f>H244</f>
        <v>569.80000000000007</v>
      </c>
      <c r="I243" s="23"/>
    </row>
    <row r="244" spans="1:9" ht="15">
      <c r="A244" s="25" t="s">
        <v>59</v>
      </c>
      <c r="B244" s="3" t="s">
        <v>155</v>
      </c>
      <c r="C244" s="3" t="s">
        <v>131</v>
      </c>
      <c r="D244" s="3" t="s">
        <v>74</v>
      </c>
      <c r="E244" s="3" t="s">
        <v>384</v>
      </c>
      <c r="F244" s="3" t="s">
        <v>60</v>
      </c>
      <c r="G244" s="7"/>
      <c r="H244" s="33">
        <f>37.7+532.1</f>
        <v>569.80000000000007</v>
      </c>
      <c r="I244" s="23"/>
    </row>
    <row r="245" spans="1:9" ht="15.75" customHeight="1">
      <c r="A245" s="25" t="s">
        <v>379</v>
      </c>
      <c r="B245" s="3" t="s">
        <v>155</v>
      </c>
      <c r="C245" s="3" t="s">
        <v>131</v>
      </c>
      <c r="D245" s="3" t="s">
        <v>74</v>
      </c>
      <c r="E245" s="3" t="s">
        <v>156</v>
      </c>
      <c r="F245" s="3" t="s">
        <v>168</v>
      </c>
      <c r="G245" s="7"/>
      <c r="H245" s="33">
        <f>H246</f>
        <v>5806.7</v>
      </c>
      <c r="I245" s="23"/>
    </row>
    <row r="246" spans="1:9" ht="15">
      <c r="A246" s="25" t="s">
        <v>59</v>
      </c>
      <c r="B246" s="3" t="s">
        <v>155</v>
      </c>
      <c r="C246" s="3" t="s">
        <v>131</v>
      </c>
      <c r="D246" s="3" t="s">
        <v>74</v>
      </c>
      <c r="E246" s="3" t="s">
        <v>156</v>
      </c>
      <c r="F246" s="3" t="s">
        <v>60</v>
      </c>
      <c r="G246" s="7"/>
      <c r="H246" s="33">
        <f>5732.9+73.8</f>
        <v>5806.7</v>
      </c>
      <c r="I246" s="23"/>
    </row>
    <row r="247" spans="1:9" ht="15">
      <c r="A247" s="25" t="s">
        <v>203</v>
      </c>
      <c r="B247" s="3" t="s">
        <v>155</v>
      </c>
      <c r="C247" s="3" t="s">
        <v>131</v>
      </c>
      <c r="D247" s="3" t="s">
        <v>74</v>
      </c>
      <c r="E247" s="3" t="s">
        <v>146</v>
      </c>
      <c r="F247" s="3" t="s">
        <v>168</v>
      </c>
      <c r="G247" s="7"/>
      <c r="H247" s="33">
        <f>H248</f>
        <v>914.4</v>
      </c>
      <c r="I247" s="23"/>
    </row>
    <row r="248" spans="1:9" ht="26.25">
      <c r="A248" s="198" t="s">
        <v>397</v>
      </c>
      <c r="B248" s="3" t="s">
        <v>155</v>
      </c>
      <c r="C248" s="3" t="s">
        <v>131</v>
      </c>
      <c r="D248" s="3" t="s">
        <v>74</v>
      </c>
      <c r="E248" s="29" t="s">
        <v>390</v>
      </c>
      <c r="F248" s="3" t="s">
        <v>168</v>
      </c>
      <c r="G248" s="7"/>
      <c r="H248" s="33">
        <f>H249</f>
        <v>914.4</v>
      </c>
      <c r="I248" s="23"/>
    </row>
    <row r="249" spans="1:9" ht="15">
      <c r="A249" s="25" t="s">
        <v>59</v>
      </c>
      <c r="B249" s="3" t="s">
        <v>155</v>
      </c>
      <c r="C249" s="3" t="s">
        <v>131</v>
      </c>
      <c r="D249" s="3" t="s">
        <v>74</v>
      </c>
      <c r="E249" s="29" t="s">
        <v>390</v>
      </c>
      <c r="F249" s="3" t="s">
        <v>60</v>
      </c>
      <c r="G249" s="7"/>
      <c r="H249" s="33">
        <f>504.5+409.9</f>
        <v>914.4</v>
      </c>
      <c r="I249" s="23"/>
    </row>
    <row r="250" spans="1:9" s="5" customFormat="1" ht="14.25">
      <c r="A250" s="32" t="s">
        <v>313</v>
      </c>
      <c r="B250" s="4" t="s">
        <v>157</v>
      </c>
      <c r="C250" s="4" t="s">
        <v>166</v>
      </c>
      <c r="D250" s="4" t="s">
        <v>166</v>
      </c>
      <c r="E250" s="4" t="s">
        <v>167</v>
      </c>
      <c r="F250" s="4" t="s">
        <v>168</v>
      </c>
      <c r="G250" s="6"/>
      <c r="H250" s="140">
        <f>H251</f>
        <v>4723.6000000000004</v>
      </c>
      <c r="I250" s="22"/>
    </row>
    <row r="251" spans="1:9" ht="15">
      <c r="A251" s="25" t="s">
        <v>54</v>
      </c>
      <c r="B251" s="3" t="s">
        <v>157</v>
      </c>
      <c r="C251" s="3" t="s">
        <v>150</v>
      </c>
      <c r="D251" s="3" t="s">
        <v>166</v>
      </c>
      <c r="E251" s="3" t="s">
        <v>167</v>
      </c>
      <c r="F251" s="3" t="s">
        <v>168</v>
      </c>
      <c r="G251" s="7"/>
      <c r="H251" s="33">
        <f>H252</f>
        <v>4723.6000000000004</v>
      </c>
      <c r="I251" s="23"/>
    </row>
    <row r="252" spans="1:9" ht="15">
      <c r="A252" s="25" t="s">
        <v>92</v>
      </c>
      <c r="B252" s="3" t="s">
        <v>157</v>
      </c>
      <c r="C252" s="3" t="s">
        <v>150</v>
      </c>
      <c r="D252" s="3" t="s">
        <v>131</v>
      </c>
      <c r="E252" s="3" t="s">
        <v>167</v>
      </c>
      <c r="F252" s="3" t="s">
        <v>168</v>
      </c>
      <c r="G252" s="7"/>
      <c r="H252" s="33">
        <f>H253+H258</f>
        <v>4723.6000000000004</v>
      </c>
      <c r="I252" s="23"/>
    </row>
    <row r="253" spans="1:9" ht="26.25">
      <c r="A253" s="25" t="s">
        <v>381</v>
      </c>
      <c r="B253" s="3" t="s">
        <v>157</v>
      </c>
      <c r="C253" s="3" t="s">
        <v>150</v>
      </c>
      <c r="D253" s="3" t="s">
        <v>131</v>
      </c>
      <c r="E253" s="3" t="s">
        <v>380</v>
      </c>
      <c r="F253" s="3" t="s">
        <v>168</v>
      </c>
      <c r="G253" s="7"/>
      <c r="H253" s="33">
        <f>H256+H254</f>
        <v>3911.3</v>
      </c>
      <c r="I253" s="23"/>
    </row>
    <row r="254" spans="1:9" ht="16.5" customHeight="1">
      <c r="A254" s="25" t="s">
        <v>385</v>
      </c>
      <c r="B254" s="3" t="s">
        <v>157</v>
      </c>
      <c r="C254" s="3" t="s">
        <v>150</v>
      </c>
      <c r="D254" s="3" t="s">
        <v>131</v>
      </c>
      <c r="E254" s="3" t="s">
        <v>386</v>
      </c>
      <c r="F254" s="3" t="s">
        <v>168</v>
      </c>
      <c r="G254" s="7"/>
      <c r="H254" s="33">
        <f>H255</f>
        <v>607.70000000000005</v>
      </c>
      <c r="I254" s="23"/>
    </row>
    <row r="255" spans="1:9" ht="15">
      <c r="A255" s="25" t="s">
        <v>59</v>
      </c>
      <c r="B255" s="3" t="s">
        <v>157</v>
      </c>
      <c r="C255" s="3" t="s">
        <v>150</v>
      </c>
      <c r="D255" s="3" t="s">
        <v>131</v>
      </c>
      <c r="E255" s="3" t="s">
        <v>386</v>
      </c>
      <c r="F255" s="3" t="s">
        <v>60</v>
      </c>
      <c r="G255" s="7"/>
      <c r="H255" s="33">
        <v>607.70000000000005</v>
      </c>
      <c r="I255" s="23"/>
    </row>
    <row r="256" spans="1:9" ht="15" customHeight="1">
      <c r="A256" s="25" t="s">
        <v>379</v>
      </c>
      <c r="B256" s="3" t="s">
        <v>157</v>
      </c>
      <c r="C256" s="3" t="s">
        <v>150</v>
      </c>
      <c r="D256" s="3" t="s">
        <v>131</v>
      </c>
      <c r="E256" s="3" t="s">
        <v>158</v>
      </c>
      <c r="F256" s="3" t="s">
        <v>168</v>
      </c>
      <c r="G256" s="7"/>
      <c r="H256" s="33">
        <f>H257</f>
        <v>3303.6000000000004</v>
      </c>
      <c r="I256" s="23"/>
    </row>
    <row r="257" spans="1:9" ht="15">
      <c r="A257" s="25" t="s">
        <v>59</v>
      </c>
      <c r="B257" s="3" t="s">
        <v>157</v>
      </c>
      <c r="C257" s="3" t="s">
        <v>150</v>
      </c>
      <c r="D257" s="3" t="s">
        <v>131</v>
      </c>
      <c r="E257" s="3" t="s">
        <v>158</v>
      </c>
      <c r="F257" s="3" t="s">
        <v>60</v>
      </c>
      <c r="G257" s="7"/>
      <c r="H257" s="33">
        <f>3928.3-607.7-17</f>
        <v>3303.6000000000004</v>
      </c>
      <c r="I257" s="23"/>
    </row>
    <row r="258" spans="1:9" ht="15">
      <c r="A258" s="25" t="s">
        <v>203</v>
      </c>
      <c r="B258" s="3" t="s">
        <v>157</v>
      </c>
      <c r="C258" s="3" t="s">
        <v>150</v>
      </c>
      <c r="D258" s="3" t="s">
        <v>131</v>
      </c>
      <c r="E258" s="3" t="s">
        <v>146</v>
      </c>
      <c r="F258" s="3" t="s">
        <v>168</v>
      </c>
      <c r="G258" s="7"/>
      <c r="H258" s="33">
        <f>H261+H263+H265+H267+H269+H259</f>
        <v>812.3</v>
      </c>
      <c r="I258" s="23"/>
    </row>
    <row r="259" spans="1:9" ht="26.25">
      <c r="A259" s="81" t="s">
        <v>439</v>
      </c>
      <c r="B259" s="3" t="s">
        <v>157</v>
      </c>
      <c r="C259" s="3" t="s">
        <v>150</v>
      </c>
      <c r="D259" s="3" t="s">
        <v>131</v>
      </c>
      <c r="E259" s="3" t="s">
        <v>113</v>
      </c>
      <c r="F259" s="3" t="s">
        <v>168</v>
      </c>
      <c r="G259" s="7"/>
      <c r="H259" s="33">
        <f>H260</f>
        <v>17</v>
      </c>
      <c r="I259" s="23"/>
    </row>
    <row r="260" spans="1:9" ht="15">
      <c r="A260" s="25" t="s">
        <v>59</v>
      </c>
      <c r="B260" s="3" t="s">
        <v>157</v>
      </c>
      <c r="C260" s="3" t="s">
        <v>150</v>
      </c>
      <c r="D260" s="3" t="s">
        <v>131</v>
      </c>
      <c r="E260" s="3" t="s">
        <v>113</v>
      </c>
      <c r="F260" s="3" t="s">
        <v>60</v>
      </c>
      <c r="G260" s="7"/>
      <c r="H260" s="33">
        <v>17</v>
      </c>
      <c r="I260" s="23"/>
    </row>
    <row r="261" spans="1:9" ht="51.75">
      <c r="A261" s="81" t="s">
        <v>315</v>
      </c>
      <c r="B261" s="3" t="s">
        <v>157</v>
      </c>
      <c r="C261" s="3" t="s">
        <v>150</v>
      </c>
      <c r="D261" s="3" t="s">
        <v>131</v>
      </c>
      <c r="E261" s="3" t="s">
        <v>114</v>
      </c>
      <c r="F261" s="3" t="s">
        <v>168</v>
      </c>
      <c r="G261" s="7"/>
      <c r="H261" s="33">
        <f>H262</f>
        <v>13.5</v>
      </c>
      <c r="I261" s="23"/>
    </row>
    <row r="262" spans="1:9" ht="15">
      <c r="A262" s="25" t="s">
        <v>59</v>
      </c>
      <c r="B262" s="3" t="s">
        <v>157</v>
      </c>
      <c r="C262" s="3" t="s">
        <v>150</v>
      </c>
      <c r="D262" s="3" t="s">
        <v>131</v>
      </c>
      <c r="E262" s="3" t="s">
        <v>114</v>
      </c>
      <c r="F262" s="3" t="s">
        <v>60</v>
      </c>
      <c r="G262" s="7"/>
      <c r="H262" s="33">
        <v>13.5</v>
      </c>
      <c r="I262" s="23"/>
    </row>
    <row r="263" spans="1:9" ht="26.25">
      <c r="A263" s="81" t="s">
        <v>316</v>
      </c>
      <c r="B263" s="3" t="s">
        <v>157</v>
      </c>
      <c r="C263" s="3" t="s">
        <v>150</v>
      </c>
      <c r="D263" s="3" t="s">
        <v>131</v>
      </c>
      <c r="E263" s="3" t="s">
        <v>115</v>
      </c>
      <c r="F263" s="3" t="s">
        <v>168</v>
      </c>
      <c r="G263" s="7"/>
      <c r="H263" s="33">
        <f>H264</f>
        <v>8.1999999999999993</v>
      </c>
      <c r="I263" s="23"/>
    </row>
    <row r="264" spans="1:9" ht="15">
      <c r="A264" s="25" t="s">
        <v>59</v>
      </c>
      <c r="B264" s="3" t="s">
        <v>157</v>
      </c>
      <c r="C264" s="3" t="s">
        <v>150</v>
      </c>
      <c r="D264" s="3" t="s">
        <v>131</v>
      </c>
      <c r="E264" s="3" t="s">
        <v>115</v>
      </c>
      <c r="F264" s="3" t="s">
        <v>60</v>
      </c>
      <c r="G264" s="7"/>
      <c r="H264" s="33">
        <v>8.1999999999999993</v>
      </c>
      <c r="I264" s="23"/>
    </row>
    <row r="265" spans="1:9" ht="36.75" customHeight="1">
      <c r="A265" s="81" t="s">
        <v>103</v>
      </c>
      <c r="B265" s="3" t="s">
        <v>157</v>
      </c>
      <c r="C265" s="3" t="s">
        <v>150</v>
      </c>
      <c r="D265" s="3" t="s">
        <v>131</v>
      </c>
      <c r="E265" s="3" t="s">
        <v>241</v>
      </c>
      <c r="F265" s="3" t="s">
        <v>168</v>
      </c>
      <c r="G265" s="7"/>
      <c r="H265" s="33">
        <f>H266</f>
        <v>14</v>
      </c>
      <c r="I265" s="23"/>
    </row>
    <row r="266" spans="1:9" ht="15">
      <c r="A266" s="25" t="s">
        <v>59</v>
      </c>
      <c r="B266" s="3" t="s">
        <v>157</v>
      </c>
      <c r="C266" s="3" t="s">
        <v>150</v>
      </c>
      <c r="D266" s="3" t="s">
        <v>131</v>
      </c>
      <c r="E266" s="3" t="s">
        <v>241</v>
      </c>
      <c r="F266" s="3" t="s">
        <v>60</v>
      </c>
      <c r="G266" s="7"/>
      <c r="H266" s="33">
        <v>14</v>
      </c>
      <c r="I266" s="23"/>
    </row>
    <row r="267" spans="1:9" ht="26.25">
      <c r="A267" s="25" t="s">
        <v>87</v>
      </c>
      <c r="B267" s="3" t="s">
        <v>157</v>
      </c>
      <c r="C267" s="3" t="s">
        <v>150</v>
      </c>
      <c r="D267" s="3" t="s">
        <v>131</v>
      </c>
      <c r="E267" s="3" t="s">
        <v>86</v>
      </c>
      <c r="F267" s="3" t="s">
        <v>168</v>
      </c>
      <c r="G267" s="7"/>
      <c r="H267" s="33">
        <f>H268</f>
        <v>22</v>
      </c>
      <c r="I267" s="23"/>
    </row>
    <row r="268" spans="1:9" ht="15">
      <c r="A268" s="25" t="s">
        <v>59</v>
      </c>
      <c r="B268" s="3" t="s">
        <v>157</v>
      </c>
      <c r="C268" s="3" t="s">
        <v>150</v>
      </c>
      <c r="D268" s="3" t="s">
        <v>131</v>
      </c>
      <c r="E268" s="3" t="s">
        <v>86</v>
      </c>
      <c r="F268" s="3" t="s">
        <v>60</v>
      </c>
      <c r="G268" s="7"/>
      <c r="H268" s="33">
        <v>22</v>
      </c>
      <c r="I268" s="23"/>
    </row>
    <row r="269" spans="1:9" ht="26.25">
      <c r="A269" s="25" t="s">
        <v>394</v>
      </c>
      <c r="B269" s="3" t="s">
        <v>157</v>
      </c>
      <c r="C269" s="3" t="s">
        <v>150</v>
      </c>
      <c r="D269" s="3" t="s">
        <v>131</v>
      </c>
      <c r="E269" s="3" t="s">
        <v>393</v>
      </c>
      <c r="F269" s="3" t="s">
        <v>168</v>
      </c>
      <c r="G269" s="7"/>
      <c r="H269" s="33">
        <f>H270</f>
        <v>737.59999999999991</v>
      </c>
      <c r="I269" s="23"/>
    </row>
    <row r="270" spans="1:9" ht="15">
      <c r="A270" s="25" t="s">
        <v>59</v>
      </c>
      <c r="B270" s="3" t="s">
        <v>157</v>
      </c>
      <c r="C270" s="3" t="s">
        <v>150</v>
      </c>
      <c r="D270" s="3" t="s">
        <v>131</v>
      </c>
      <c r="E270" s="3" t="s">
        <v>393</v>
      </c>
      <c r="F270" s="3" t="s">
        <v>60</v>
      </c>
      <c r="G270" s="7"/>
      <c r="H270" s="33">
        <f>565.3+80+92.3</f>
        <v>737.59999999999991</v>
      </c>
      <c r="I270" s="23"/>
    </row>
    <row r="271" spans="1:9" s="5" customFormat="1" ht="14.25">
      <c r="A271" s="32" t="s">
        <v>374</v>
      </c>
      <c r="B271" s="4" t="s">
        <v>159</v>
      </c>
      <c r="C271" s="4" t="s">
        <v>166</v>
      </c>
      <c r="D271" s="4" t="s">
        <v>166</v>
      </c>
      <c r="E271" s="4" t="s">
        <v>167</v>
      </c>
      <c r="F271" s="4" t="s">
        <v>168</v>
      </c>
      <c r="G271" s="6"/>
      <c r="H271" s="140">
        <f>H272+H282</f>
        <v>2857</v>
      </c>
      <c r="I271" s="22"/>
    </row>
    <row r="272" spans="1:9" ht="15">
      <c r="A272" s="25" t="s">
        <v>208</v>
      </c>
      <c r="B272" s="3" t="s">
        <v>159</v>
      </c>
      <c r="C272" s="3" t="s">
        <v>148</v>
      </c>
      <c r="D272" s="3" t="s">
        <v>166</v>
      </c>
      <c r="E272" s="3" t="s">
        <v>167</v>
      </c>
      <c r="F272" s="3" t="s">
        <v>168</v>
      </c>
      <c r="G272" s="7"/>
      <c r="H272" s="33">
        <f>H273+H279</f>
        <v>2450</v>
      </c>
      <c r="I272" s="23"/>
    </row>
    <row r="273" spans="1:9" ht="15">
      <c r="A273" s="132" t="s">
        <v>224</v>
      </c>
      <c r="B273" s="3" t="s">
        <v>159</v>
      </c>
      <c r="C273" s="3" t="s">
        <v>148</v>
      </c>
      <c r="D273" s="3" t="s">
        <v>136</v>
      </c>
      <c r="E273" s="3" t="s">
        <v>167</v>
      </c>
      <c r="F273" s="3" t="s">
        <v>168</v>
      </c>
      <c r="G273" s="7"/>
      <c r="H273" s="33">
        <f>H274</f>
        <v>2411.8000000000002</v>
      </c>
      <c r="I273" s="23"/>
    </row>
    <row r="274" spans="1:9" ht="15">
      <c r="A274" s="25" t="s">
        <v>377</v>
      </c>
      <c r="B274" s="3" t="s">
        <v>159</v>
      </c>
      <c r="C274" s="3" t="s">
        <v>148</v>
      </c>
      <c r="D274" s="3" t="s">
        <v>136</v>
      </c>
      <c r="E274" s="3" t="s">
        <v>376</v>
      </c>
      <c r="F274" s="3" t="s">
        <v>168</v>
      </c>
      <c r="G274" s="7"/>
      <c r="H274" s="33">
        <f>H277+H275</f>
        <v>2411.8000000000002</v>
      </c>
      <c r="I274" s="23"/>
    </row>
    <row r="275" spans="1:9" ht="18.75" customHeight="1">
      <c r="A275" s="25" t="s">
        <v>385</v>
      </c>
      <c r="B275" s="3" t="s">
        <v>159</v>
      </c>
      <c r="C275" s="3" t="s">
        <v>148</v>
      </c>
      <c r="D275" s="3" t="s">
        <v>136</v>
      </c>
      <c r="E275" s="3" t="s">
        <v>387</v>
      </c>
      <c r="F275" s="3" t="s">
        <v>168</v>
      </c>
      <c r="G275" s="7"/>
      <c r="H275" s="33">
        <f>H276</f>
        <v>4.5</v>
      </c>
      <c r="I275" s="23"/>
    </row>
    <row r="276" spans="1:9" ht="15">
      <c r="A276" s="25" t="s">
        <v>59</v>
      </c>
      <c r="B276" s="3" t="s">
        <v>159</v>
      </c>
      <c r="C276" s="3" t="s">
        <v>148</v>
      </c>
      <c r="D276" s="3" t="s">
        <v>136</v>
      </c>
      <c r="E276" s="3" t="s">
        <v>387</v>
      </c>
      <c r="F276" s="3" t="s">
        <v>60</v>
      </c>
      <c r="G276" s="7"/>
      <c r="H276" s="33">
        <f>3.5+1</f>
        <v>4.5</v>
      </c>
      <c r="I276" s="23"/>
    </row>
    <row r="277" spans="1:9" ht="18" customHeight="1">
      <c r="A277" s="25" t="s">
        <v>379</v>
      </c>
      <c r="B277" s="3" t="s">
        <v>159</v>
      </c>
      <c r="C277" s="3" t="s">
        <v>148</v>
      </c>
      <c r="D277" s="3" t="s">
        <v>136</v>
      </c>
      <c r="E277" s="3" t="s">
        <v>378</v>
      </c>
      <c r="F277" s="3" t="s">
        <v>168</v>
      </c>
      <c r="G277" s="7"/>
      <c r="H277" s="33">
        <f>H278</f>
        <v>2407.3000000000002</v>
      </c>
      <c r="I277" s="23"/>
    </row>
    <row r="278" spans="1:9" ht="15">
      <c r="A278" s="25" t="s">
        <v>59</v>
      </c>
      <c r="B278" s="3" t="s">
        <v>159</v>
      </c>
      <c r="C278" s="3" t="s">
        <v>148</v>
      </c>
      <c r="D278" s="3" t="s">
        <v>136</v>
      </c>
      <c r="E278" s="3" t="s">
        <v>378</v>
      </c>
      <c r="F278" s="3" t="s">
        <v>60</v>
      </c>
      <c r="G278" s="7"/>
      <c r="H278" s="33">
        <f>2404-1+4.3</f>
        <v>2407.3000000000002</v>
      </c>
      <c r="I278" s="23"/>
    </row>
    <row r="279" spans="1:9" ht="15">
      <c r="A279" s="132" t="s">
        <v>368</v>
      </c>
      <c r="B279" s="3" t="s">
        <v>159</v>
      </c>
      <c r="C279" s="3" t="s">
        <v>148</v>
      </c>
      <c r="D279" s="29" t="s">
        <v>141</v>
      </c>
      <c r="E279" s="3" t="s">
        <v>146</v>
      </c>
      <c r="F279" s="3" t="s">
        <v>168</v>
      </c>
      <c r="G279" s="190" t="e">
        <f t="shared" ref="G279:H280" si="2">G280</f>
        <v>#REF!</v>
      </c>
      <c r="H279" s="33">
        <f t="shared" si="2"/>
        <v>38.200000000000003</v>
      </c>
      <c r="I279" s="23"/>
    </row>
    <row r="280" spans="1:9" ht="26.25">
      <c r="A280" s="132" t="s">
        <v>396</v>
      </c>
      <c r="B280" s="3" t="s">
        <v>159</v>
      </c>
      <c r="C280" s="3" t="s">
        <v>148</v>
      </c>
      <c r="D280" s="29" t="s">
        <v>141</v>
      </c>
      <c r="E280" s="3" t="s">
        <v>395</v>
      </c>
      <c r="F280" s="3" t="s">
        <v>168</v>
      </c>
      <c r="G280" s="190" t="e">
        <f t="shared" si="2"/>
        <v>#REF!</v>
      </c>
      <c r="H280" s="33">
        <f t="shared" si="2"/>
        <v>38.200000000000003</v>
      </c>
      <c r="I280" s="23"/>
    </row>
    <row r="281" spans="1:9" ht="15">
      <c r="A281" s="25" t="s">
        <v>59</v>
      </c>
      <c r="B281" s="3" t="s">
        <v>159</v>
      </c>
      <c r="C281" s="3" t="s">
        <v>148</v>
      </c>
      <c r="D281" s="29" t="s">
        <v>141</v>
      </c>
      <c r="E281" s="3" t="s">
        <v>395</v>
      </c>
      <c r="F281" s="3" t="s">
        <v>60</v>
      </c>
      <c r="G281" s="190" t="e">
        <f>#REF!</f>
        <v>#REF!</v>
      </c>
      <c r="H281" s="33">
        <f>42.5-4.3</f>
        <v>38.200000000000003</v>
      </c>
      <c r="I281" s="23"/>
    </row>
    <row r="282" spans="1:9" ht="15">
      <c r="A282" s="25" t="s">
        <v>72</v>
      </c>
      <c r="B282" s="3" t="s">
        <v>159</v>
      </c>
      <c r="C282" s="3" t="s">
        <v>73</v>
      </c>
      <c r="D282" s="29" t="s">
        <v>166</v>
      </c>
      <c r="E282" s="3" t="s">
        <v>167</v>
      </c>
      <c r="F282" s="3" t="s">
        <v>168</v>
      </c>
      <c r="G282" s="190"/>
      <c r="H282" s="33">
        <f>H283</f>
        <v>407</v>
      </c>
      <c r="I282" s="23"/>
    </row>
    <row r="283" spans="1:9" ht="15">
      <c r="A283" s="25" t="s">
        <v>203</v>
      </c>
      <c r="B283" s="3" t="s">
        <v>159</v>
      </c>
      <c r="C283" s="3" t="s">
        <v>73</v>
      </c>
      <c r="D283" s="29" t="s">
        <v>136</v>
      </c>
      <c r="E283" s="3" t="s">
        <v>146</v>
      </c>
      <c r="F283" s="3" t="s">
        <v>168</v>
      </c>
      <c r="G283" s="190"/>
      <c r="H283" s="33">
        <f>H284</f>
        <v>407</v>
      </c>
      <c r="I283" s="23"/>
    </row>
    <row r="284" spans="1:9" ht="26.25">
      <c r="A284" s="132" t="s">
        <v>396</v>
      </c>
      <c r="B284" s="3" t="s">
        <v>159</v>
      </c>
      <c r="C284" s="3" t="s">
        <v>73</v>
      </c>
      <c r="D284" s="29" t="s">
        <v>136</v>
      </c>
      <c r="E284" s="3" t="s">
        <v>395</v>
      </c>
      <c r="F284" s="3" t="s">
        <v>168</v>
      </c>
      <c r="G284" s="190"/>
      <c r="H284" s="33">
        <f>H285</f>
        <v>407</v>
      </c>
      <c r="I284" s="23"/>
    </row>
    <row r="285" spans="1:9" ht="15">
      <c r="A285" s="25" t="s">
        <v>59</v>
      </c>
      <c r="B285" s="3" t="s">
        <v>159</v>
      </c>
      <c r="C285" s="3" t="s">
        <v>73</v>
      </c>
      <c r="D285" s="29" t="s">
        <v>136</v>
      </c>
      <c r="E285" s="3" t="s">
        <v>395</v>
      </c>
      <c r="F285" s="3" t="s">
        <v>60</v>
      </c>
      <c r="G285" s="190"/>
      <c r="H285" s="33">
        <v>407</v>
      </c>
      <c r="I285" s="23"/>
    </row>
    <row r="286" spans="1:9" s="5" customFormat="1" ht="19.5" customHeight="1">
      <c r="A286" s="32" t="s">
        <v>314</v>
      </c>
      <c r="B286" s="4" t="s">
        <v>82</v>
      </c>
      <c r="C286" s="4" t="s">
        <v>166</v>
      </c>
      <c r="D286" s="4" t="s">
        <v>166</v>
      </c>
      <c r="E286" s="4" t="s">
        <v>167</v>
      </c>
      <c r="F286" s="4" t="s">
        <v>168</v>
      </c>
      <c r="G286" s="6"/>
      <c r="H286" s="140">
        <f>H287</f>
        <v>2155.8000000000002</v>
      </c>
      <c r="I286" s="22"/>
    </row>
    <row r="287" spans="1:9" ht="15" customHeight="1">
      <c r="A287" s="25" t="s">
        <v>196</v>
      </c>
      <c r="B287" s="3" t="s">
        <v>82</v>
      </c>
      <c r="C287" s="3" t="s">
        <v>140</v>
      </c>
      <c r="D287" s="3" t="s">
        <v>166</v>
      </c>
      <c r="E287" s="3" t="s">
        <v>167</v>
      </c>
      <c r="F287" s="3" t="s">
        <v>168</v>
      </c>
      <c r="G287" s="7"/>
      <c r="H287" s="33">
        <f>H288</f>
        <v>2155.8000000000002</v>
      </c>
      <c r="I287" s="23"/>
    </row>
    <row r="288" spans="1:9" ht="26.25">
      <c r="A288" s="25" t="s">
        <v>197</v>
      </c>
      <c r="B288" s="3" t="s">
        <v>82</v>
      </c>
      <c r="C288" s="3" t="s">
        <v>140</v>
      </c>
      <c r="D288" s="3" t="s">
        <v>141</v>
      </c>
      <c r="E288" s="3" t="s">
        <v>167</v>
      </c>
      <c r="F288" s="3" t="s">
        <v>168</v>
      </c>
      <c r="G288" s="7"/>
      <c r="H288" s="33">
        <f>H289+H294</f>
        <v>2155.8000000000002</v>
      </c>
      <c r="I288" s="23"/>
    </row>
    <row r="289" spans="1:9" ht="39">
      <c r="A289" s="25" t="s">
        <v>262</v>
      </c>
      <c r="B289" s="3" t="s">
        <v>82</v>
      </c>
      <c r="C289" s="3" t="s">
        <v>140</v>
      </c>
      <c r="D289" s="3" t="s">
        <v>141</v>
      </c>
      <c r="E289" s="3" t="s">
        <v>179</v>
      </c>
      <c r="F289" s="3" t="s">
        <v>168</v>
      </c>
      <c r="G289" s="7"/>
      <c r="H289" s="33">
        <f>H292+H290</f>
        <v>2035.8</v>
      </c>
      <c r="I289" s="23"/>
    </row>
    <row r="290" spans="1:9" ht="18" customHeight="1">
      <c r="A290" s="25" t="s">
        <v>385</v>
      </c>
      <c r="B290" s="3" t="s">
        <v>82</v>
      </c>
      <c r="C290" s="3" t="s">
        <v>140</v>
      </c>
      <c r="D290" s="3" t="s">
        <v>141</v>
      </c>
      <c r="E290" s="3" t="s">
        <v>388</v>
      </c>
      <c r="F290" s="3" t="s">
        <v>168</v>
      </c>
      <c r="G290" s="7"/>
      <c r="H290" s="33">
        <f>H291</f>
        <v>3</v>
      </c>
      <c r="I290" s="23"/>
    </row>
    <row r="291" spans="1:9" ht="15">
      <c r="A291" s="25" t="s">
        <v>59</v>
      </c>
      <c r="B291" s="3" t="s">
        <v>82</v>
      </c>
      <c r="C291" s="3" t="s">
        <v>140</v>
      </c>
      <c r="D291" s="3" t="s">
        <v>141</v>
      </c>
      <c r="E291" s="3" t="s">
        <v>388</v>
      </c>
      <c r="F291" s="3" t="s">
        <v>60</v>
      </c>
      <c r="G291" s="7"/>
      <c r="H291" s="33">
        <f>2+1</f>
        <v>3</v>
      </c>
      <c r="I291" s="23"/>
    </row>
    <row r="292" spans="1:9" ht="17.25" customHeight="1">
      <c r="A292" s="25" t="s">
        <v>379</v>
      </c>
      <c r="B292" s="3" t="s">
        <v>82</v>
      </c>
      <c r="C292" s="3" t="s">
        <v>140</v>
      </c>
      <c r="D292" s="3" t="s">
        <v>141</v>
      </c>
      <c r="E292" s="3" t="s">
        <v>178</v>
      </c>
      <c r="F292" s="3" t="s">
        <v>168</v>
      </c>
      <c r="G292" s="7"/>
      <c r="H292" s="33">
        <f>H293</f>
        <v>2032.8</v>
      </c>
      <c r="I292" s="23"/>
    </row>
    <row r="293" spans="1:9" ht="15">
      <c r="A293" s="195" t="s">
        <v>59</v>
      </c>
      <c r="B293" s="3" t="s">
        <v>82</v>
      </c>
      <c r="C293" s="3" t="s">
        <v>140</v>
      </c>
      <c r="D293" s="3" t="s">
        <v>141</v>
      </c>
      <c r="E293" s="3" t="s">
        <v>178</v>
      </c>
      <c r="F293" s="3" t="s">
        <v>60</v>
      </c>
      <c r="G293" s="7"/>
      <c r="H293" s="196">
        <f>2033.8-1</f>
        <v>2032.8</v>
      </c>
      <c r="I293" s="23"/>
    </row>
    <row r="294" spans="1:9" ht="15">
      <c r="A294" s="195" t="s">
        <v>203</v>
      </c>
      <c r="B294" s="3" t="s">
        <v>82</v>
      </c>
      <c r="C294" s="3" t="s">
        <v>140</v>
      </c>
      <c r="D294" s="3" t="s">
        <v>141</v>
      </c>
      <c r="E294" s="3" t="s">
        <v>146</v>
      </c>
      <c r="F294" s="3" t="s">
        <v>168</v>
      </c>
      <c r="G294" s="7"/>
      <c r="H294" s="196">
        <f>H295</f>
        <v>120</v>
      </c>
      <c r="I294" s="194"/>
    </row>
    <row r="295" spans="1:9" ht="26.25">
      <c r="A295" s="198" t="s">
        <v>397</v>
      </c>
      <c r="B295" s="199" t="s">
        <v>82</v>
      </c>
      <c r="C295" s="199" t="s">
        <v>140</v>
      </c>
      <c r="D295" s="199" t="s">
        <v>141</v>
      </c>
      <c r="E295" s="199" t="s">
        <v>390</v>
      </c>
      <c r="F295" s="199" t="s">
        <v>168</v>
      </c>
      <c r="G295" s="200"/>
      <c r="H295" s="201">
        <f>H296</f>
        <v>120</v>
      </c>
      <c r="I295" s="194"/>
    </row>
    <row r="296" spans="1:9" ht="15.75" thickBot="1">
      <c r="A296" s="195" t="s">
        <v>59</v>
      </c>
      <c r="B296" s="199" t="s">
        <v>82</v>
      </c>
      <c r="C296" s="199" t="s">
        <v>140</v>
      </c>
      <c r="D296" s="199" t="s">
        <v>141</v>
      </c>
      <c r="E296" s="199" t="s">
        <v>390</v>
      </c>
      <c r="F296" s="199" t="s">
        <v>60</v>
      </c>
      <c r="G296" s="200"/>
      <c r="H296" s="201">
        <f>65+55</f>
        <v>120</v>
      </c>
      <c r="I296" s="194"/>
    </row>
    <row r="297" spans="1:9" s="8" customFormat="1" ht="16.5" thickBot="1">
      <c r="A297" s="202" t="s">
        <v>171</v>
      </c>
      <c r="B297" s="203"/>
      <c r="C297" s="203"/>
      <c r="D297" s="203"/>
      <c r="E297" s="203"/>
      <c r="F297" s="203"/>
      <c r="G297" s="12" t="e">
        <f>#REF!+#REF!+G210+#REF!+G202+#REF!+G131+G24+G6</f>
        <v>#REF!</v>
      </c>
      <c r="H297" s="204">
        <f>H286+H250+H239+H24+H6+H271+H18</f>
        <v>117200.87000000001</v>
      </c>
      <c r="I297" s="197" t="e">
        <f>#REF!+#REF!+I210+#REF!+I202+#REF!+I131+I24+I6</f>
        <v>#REF!</v>
      </c>
    </row>
    <row r="298" spans="1:9">
      <c r="A298" s="1"/>
      <c r="B298" s="1"/>
      <c r="C298" s="1"/>
      <c r="D298" s="1"/>
      <c r="E298" s="1"/>
      <c r="F298" s="1"/>
      <c r="G298" s="1"/>
      <c r="H298" s="141"/>
      <c r="I298" s="1"/>
    </row>
    <row r="299" spans="1:9">
      <c r="A299" s="1"/>
      <c r="B299" s="1"/>
      <c r="C299" s="1"/>
      <c r="D299" s="1"/>
      <c r="E299" s="1"/>
      <c r="F299" s="1"/>
      <c r="G299" s="1"/>
      <c r="H299" s="141"/>
      <c r="I299" s="1"/>
    </row>
    <row r="300" spans="1:9">
      <c r="A300" s="1"/>
      <c r="B300" s="1"/>
      <c r="C300" s="1"/>
      <c r="D300" s="1"/>
      <c r="E300" s="1"/>
      <c r="F300" s="1"/>
      <c r="G300" s="1"/>
      <c r="H300" s="141"/>
      <c r="I300" s="1"/>
    </row>
    <row r="301" spans="1:9">
      <c r="A301" s="1"/>
      <c r="B301" s="1"/>
      <c r="C301" s="1"/>
      <c r="D301" s="1"/>
      <c r="E301" s="1"/>
      <c r="F301" s="1"/>
      <c r="G301" s="1"/>
      <c r="H301" s="141"/>
      <c r="I301" s="1"/>
    </row>
    <row r="302" spans="1:9">
      <c r="A302" s="1"/>
      <c r="B302" s="1"/>
      <c r="C302" s="1"/>
      <c r="D302" s="1"/>
      <c r="E302" s="1"/>
      <c r="F302" s="1"/>
      <c r="G302" s="1"/>
      <c r="H302" s="141"/>
      <c r="I302" s="1"/>
    </row>
    <row r="303" spans="1:9">
      <c r="A303" s="1"/>
      <c r="B303" s="1"/>
      <c r="C303" s="1"/>
      <c r="D303" s="1"/>
      <c r="E303" s="1"/>
      <c r="F303" s="1"/>
      <c r="G303" s="1"/>
      <c r="H303" s="141"/>
      <c r="I303" s="1"/>
    </row>
    <row r="304" spans="1:9">
      <c r="A304" s="1"/>
      <c r="B304" s="1"/>
      <c r="C304" s="1"/>
      <c r="D304" s="1"/>
      <c r="E304" s="1"/>
      <c r="F304" s="1"/>
      <c r="G304" s="1"/>
      <c r="H304" s="141"/>
      <c r="I304" s="1"/>
    </row>
    <row r="305" spans="1:9">
      <c r="A305" s="1"/>
      <c r="B305" s="1"/>
      <c r="C305" s="1"/>
      <c r="D305" s="1"/>
      <c r="E305" s="1"/>
      <c r="F305" s="1"/>
      <c r="G305" s="1"/>
      <c r="H305" s="141"/>
      <c r="I305" s="1"/>
    </row>
    <row r="306" spans="1:9">
      <c r="A306" s="1"/>
      <c r="B306" s="1"/>
      <c r="C306" s="1"/>
      <c r="D306" s="1"/>
      <c r="E306" s="1"/>
      <c r="F306" s="1"/>
      <c r="G306" s="1"/>
      <c r="H306" s="141"/>
      <c r="I306" s="1"/>
    </row>
    <row r="307" spans="1:9">
      <c r="A307" s="1"/>
      <c r="B307" s="1"/>
      <c r="C307" s="1"/>
      <c r="D307" s="1"/>
      <c r="E307" s="1"/>
      <c r="F307" s="1"/>
      <c r="G307" s="1"/>
      <c r="H307" s="141"/>
      <c r="I307" s="1"/>
    </row>
    <row r="308" spans="1:9">
      <c r="A308" s="1"/>
      <c r="B308" s="1"/>
      <c r="C308" s="1"/>
      <c r="D308" s="1"/>
      <c r="E308" s="1"/>
      <c r="F308" s="1"/>
      <c r="G308" s="1"/>
      <c r="H308" s="141"/>
      <c r="I308" s="1"/>
    </row>
    <row r="309" spans="1:9">
      <c r="A309" s="1"/>
      <c r="B309" s="1"/>
      <c r="C309" s="1"/>
      <c r="D309" s="1"/>
      <c r="E309" s="1"/>
      <c r="F309" s="1"/>
      <c r="G309" s="1"/>
      <c r="H309" s="141"/>
      <c r="I309" s="1"/>
    </row>
    <row r="310" spans="1:9">
      <c r="A310" s="1"/>
      <c r="B310" s="1"/>
      <c r="C310" s="1"/>
      <c r="D310" s="1"/>
      <c r="E310" s="1"/>
      <c r="F310" s="1"/>
      <c r="G310" s="1"/>
      <c r="H310" s="141"/>
      <c r="I310" s="1"/>
    </row>
    <row r="311" spans="1:9">
      <c r="A311" s="1"/>
      <c r="B311" s="1"/>
      <c r="C311" s="1"/>
      <c r="D311" s="1"/>
      <c r="E311" s="1"/>
      <c r="F311" s="1"/>
      <c r="G311" s="1"/>
      <c r="H311" s="141"/>
      <c r="I311" s="1"/>
    </row>
    <row r="312" spans="1:9">
      <c r="A312" s="1"/>
      <c r="B312" s="1"/>
      <c r="C312" s="1"/>
      <c r="D312" s="1"/>
      <c r="E312" s="1"/>
      <c r="F312" s="1"/>
      <c r="G312" s="1"/>
      <c r="H312" s="141"/>
      <c r="I312" s="1"/>
    </row>
    <row r="313" spans="1:9">
      <c r="A313" s="1"/>
      <c r="B313" s="1"/>
      <c r="C313" s="1"/>
      <c r="D313" s="1"/>
      <c r="E313" s="1"/>
      <c r="F313" s="1"/>
      <c r="G313" s="1"/>
      <c r="H313" s="141"/>
      <c r="I313" s="1"/>
    </row>
    <row r="314" spans="1:9">
      <c r="A314" s="1"/>
      <c r="B314" s="1"/>
      <c r="C314" s="1"/>
      <c r="D314" s="1"/>
      <c r="E314" s="1"/>
      <c r="F314" s="1"/>
      <c r="G314" s="1"/>
      <c r="H314" s="141"/>
      <c r="I314" s="1"/>
    </row>
    <row r="315" spans="1:9">
      <c r="A315" s="1"/>
      <c r="B315" s="1"/>
      <c r="C315" s="1"/>
      <c r="D315" s="1"/>
      <c r="E315" s="1"/>
      <c r="F315" s="1"/>
      <c r="G315" s="1"/>
      <c r="H315" s="141"/>
      <c r="I315" s="1"/>
    </row>
    <row r="316" spans="1:9">
      <c r="A316" s="1"/>
      <c r="B316" s="1"/>
      <c r="C316" s="1"/>
      <c r="D316" s="1"/>
      <c r="E316" s="1"/>
      <c r="F316" s="1"/>
      <c r="G316" s="1"/>
      <c r="H316" s="141"/>
      <c r="I316" s="1"/>
    </row>
    <row r="317" spans="1:9">
      <c r="A317" s="1"/>
      <c r="B317" s="1"/>
      <c r="C317" s="1"/>
      <c r="D317" s="1"/>
      <c r="E317" s="1"/>
      <c r="F317" s="1"/>
      <c r="G317" s="1"/>
      <c r="H317" s="141"/>
      <c r="I317" s="1"/>
    </row>
    <row r="318" spans="1:9">
      <c r="A318" s="1"/>
      <c r="B318" s="1"/>
      <c r="C318" s="1"/>
      <c r="D318" s="1"/>
      <c r="E318" s="1"/>
      <c r="F318" s="1"/>
      <c r="G318" s="1"/>
      <c r="H318" s="141"/>
      <c r="I318" s="1"/>
    </row>
    <row r="319" spans="1:9">
      <c r="A319" s="1"/>
      <c r="B319" s="1"/>
      <c r="C319" s="1"/>
      <c r="D319" s="1"/>
      <c r="E319" s="1"/>
      <c r="F319" s="1"/>
      <c r="G319" s="1"/>
      <c r="H319" s="141"/>
      <c r="I319" s="1"/>
    </row>
    <row r="320" spans="1:9">
      <c r="A320" s="1"/>
      <c r="B320" s="1"/>
      <c r="C320" s="1"/>
      <c r="D320" s="1"/>
      <c r="E320" s="1"/>
      <c r="F320" s="1"/>
      <c r="G320" s="1"/>
      <c r="H320" s="141"/>
      <c r="I320" s="1"/>
    </row>
    <row r="321" spans="1:9">
      <c r="A321" s="1"/>
      <c r="B321" s="1"/>
      <c r="C321" s="1"/>
      <c r="D321" s="1"/>
      <c r="E321" s="1"/>
      <c r="F321" s="1"/>
      <c r="G321" s="1"/>
      <c r="H321" s="141"/>
      <c r="I321" s="1"/>
    </row>
    <row r="322" spans="1:9">
      <c r="A322" s="1"/>
      <c r="B322" s="1"/>
      <c r="C322" s="1"/>
      <c r="D322" s="1"/>
      <c r="E322" s="1"/>
      <c r="F322" s="1"/>
      <c r="G322" s="1"/>
      <c r="H322" s="141"/>
      <c r="I322" s="1"/>
    </row>
    <row r="323" spans="1:9">
      <c r="A323" s="1"/>
      <c r="B323" s="1"/>
      <c r="C323" s="1"/>
      <c r="D323" s="1"/>
      <c r="E323" s="1"/>
      <c r="F323" s="1"/>
      <c r="G323" s="1"/>
      <c r="H323" s="141"/>
      <c r="I323" s="1"/>
    </row>
    <row r="324" spans="1:9">
      <c r="A324" s="1"/>
      <c r="B324" s="1"/>
      <c r="C324" s="1"/>
      <c r="D324" s="1"/>
      <c r="E324" s="1"/>
      <c r="F324" s="1"/>
      <c r="G324" s="1"/>
      <c r="H324" s="141"/>
      <c r="I324" s="1"/>
    </row>
    <row r="325" spans="1:9">
      <c r="A325" s="1"/>
      <c r="B325" s="1"/>
      <c r="C325" s="1"/>
      <c r="D325" s="1"/>
      <c r="E325" s="1"/>
      <c r="F325" s="1"/>
      <c r="G325" s="1"/>
      <c r="H325" s="141"/>
      <c r="I325" s="1"/>
    </row>
    <row r="326" spans="1:9">
      <c r="A326" s="1"/>
      <c r="B326" s="1"/>
      <c r="C326" s="1"/>
      <c r="D326" s="1"/>
      <c r="E326" s="1"/>
      <c r="F326" s="1"/>
      <c r="G326" s="1"/>
      <c r="H326" s="141"/>
      <c r="I326" s="1"/>
    </row>
    <row r="327" spans="1:9">
      <c r="A327" s="1"/>
      <c r="B327" s="1"/>
      <c r="C327" s="1"/>
      <c r="D327" s="1"/>
      <c r="E327" s="1"/>
      <c r="F327" s="1"/>
      <c r="G327" s="1"/>
      <c r="H327" s="141"/>
      <c r="I327" s="1"/>
    </row>
    <row r="328" spans="1:9">
      <c r="A328" s="1"/>
      <c r="B328" s="1"/>
      <c r="C328" s="1"/>
      <c r="D328" s="1"/>
      <c r="E328" s="1"/>
      <c r="F328" s="1"/>
      <c r="G328" s="1"/>
      <c r="H328" s="141"/>
      <c r="I328" s="1"/>
    </row>
    <row r="329" spans="1:9">
      <c r="A329" s="1"/>
      <c r="B329" s="1"/>
      <c r="C329" s="1"/>
      <c r="D329" s="1"/>
      <c r="E329" s="1"/>
      <c r="F329" s="1"/>
      <c r="G329" s="1"/>
      <c r="H329" s="141"/>
      <c r="I329" s="1"/>
    </row>
    <row r="330" spans="1:9">
      <c r="A330" s="1"/>
      <c r="B330" s="1"/>
      <c r="C330" s="1"/>
      <c r="D330" s="1"/>
      <c r="E330" s="1"/>
      <c r="F330" s="1"/>
      <c r="G330" s="1"/>
      <c r="H330" s="141"/>
      <c r="I330" s="1"/>
    </row>
    <row r="331" spans="1:9">
      <c r="A331" s="1"/>
      <c r="B331" s="1"/>
      <c r="C331" s="1"/>
      <c r="D331" s="1"/>
      <c r="E331" s="1"/>
      <c r="F331" s="1"/>
      <c r="G331" s="1"/>
      <c r="H331" s="141"/>
      <c r="I331" s="1"/>
    </row>
    <row r="332" spans="1:9">
      <c r="A332" s="1"/>
      <c r="B332" s="1"/>
      <c r="C332" s="1"/>
      <c r="D332" s="1"/>
      <c r="E332" s="1"/>
      <c r="F332" s="1"/>
      <c r="G332" s="1"/>
      <c r="H332" s="141"/>
      <c r="I332" s="1"/>
    </row>
    <row r="333" spans="1:9">
      <c r="A333" s="1"/>
      <c r="B333" s="1"/>
      <c r="C333" s="1"/>
      <c r="D333" s="1"/>
      <c r="E333" s="1"/>
      <c r="F333" s="1"/>
      <c r="G333" s="1"/>
      <c r="H333" s="141"/>
      <c r="I333" s="1"/>
    </row>
    <row r="334" spans="1:9">
      <c r="A334" s="1"/>
      <c r="B334" s="1"/>
      <c r="C334" s="1"/>
      <c r="D334" s="1"/>
      <c r="E334" s="1"/>
      <c r="F334" s="1"/>
      <c r="G334" s="1"/>
      <c r="H334" s="141"/>
      <c r="I334" s="1"/>
    </row>
    <row r="335" spans="1:9">
      <c r="A335" s="1"/>
      <c r="B335" s="1"/>
      <c r="C335" s="1"/>
      <c r="D335" s="1"/>
      <c r="E335" s="1"/>
      <c r="F335" s="1"/>
      <c r="G335" s="1"/>
      <c r="H335" s="141"/>
      <c r="I335" s="1"/>
    </row>
    <row r="336" spans="1:9">
      <c r="A336" s="1"/>
      <c r="B336" s="1"/>
      <c r="C336" s="1"/>
      <c r="D336" s="1"/>
      <c r="E336" s="1"/>
      <c r="F336" s="1"/>
      <c r="G336" s="1"/>
      <c r="H336" s="141"/>
      <c r="I336" s="1"/>
    </row>
    <row r="337" spans="1:9">
      <c r="A337" s="1"/>
      <c r="B337" s="1"/>
      <c r="C337" s="1"/>
      <c r="D337" s="1"/>
      <c r="E337" s="1"/>
      <c r="F337" s="1"/>
      <c r="G337" s="1"/>
      <c r="H337" s="141"/>
      <c r="I337" s="1"/>
    </row>
    <row r="338" spans="1:9">
      <c r="A338" s="1"/>
      <c r="B338" s="1"/>
      <c r="C338" s="1"/>
      <c r="D338" s="1"/>
      <c r="E338" s="1"/>
      <c r="F338" s="1"/>
      <c r="G338" s="1"/>
      <c r="H338" s="141"/>
      <c r="I338" s="1"/>
    </row>
    <row r="339" spans="1:9">
      <c r="A339" s="1"/>
      <c r="B339" s="1"/>
      <c r="C339" s="1"/>
      <c r="D339" s="1"/>
      <c r="E339" s="1"/>
      <c r="F339" s="1"/>
      <c r="G339" s="1"/>
      <c r="H339" s="141"/>
      <c r="I339" s="1"/>
    </row>
    <row r="340" spans="1:9">
      <c r="A340" s="1"/>
      <c r="B340" s="1"/>
      <c r="C340" s="1"/>
      <c r="D340" s="1"/>
      <c r="E340" s="1"/>
      <c r="F340" s="1"/>
      <c r="G340" s="1"/>
      <c r="H340" s="141"/>
      <c r="I340" s="1"/>
    </row>
    <row r="341" spans="1:9">
      <c r="A341" s="1"/>
      <c r="B341" s="1"/>
      <c r="C341" s="1"/>
      <c r="D341" s="1"/>
      <c r="E341" s="1"/>
      <c r="F341" s="1"/>
      <c r="G341" s="1"/>
      <c r="H341" s="141"/>
      <c r="I341" s="1"/>
    </row>
    <row r="342" spans="1:9">
      <c r="A342" s="1"/>
      <c r="B342" s="1"/>
      <c r="C342" s="1"/>
      <c r="D342" s="1"/>
      <c r="E342" s="1"/>
      <c r="F342" s="1"/>
      <c r="G342" s="1"/>
      <c r="H342" s="141"/>
      <c r="I342" s="1"/>
    </row>
    <row r="343" spans="1:9">
      <c r="A343" s="1"/>
      <c r="B343" s="1"/>
      <c r="C343" s="1"/>
      <c r="D343" s="1"/>
      <c r="E343" s="1"/>
      <c r="F343" s="1"/>
      <c r="G343" s="1"/>
      <c r="H343" s="141"/>
      <c r="I343" s="1"/>
    </row>
    <row r="344" spans="1:9">
      <c r="A344" s="1"/>
      <c r="B344" s="1"/>
      <c r="C344" s="1"/>
      <c r="D344" s="1"/>
      <c r="E344" s="1"/>
      <c r="F344" s="1"/>
      <c r="G344" s="1"/>
      <c r="H344" s="141"/>
      <c r="I344" s="1"/>
    </row>
    <row r="345" spans="1:9">
      <c r="A345" s="1"/>
      <c r="B345" s="1"/>
      <c r="C345" s="1"/>
      <c r="D345" s="1"/>
      <c r="E345" s="1"/>
      <c r="F345" s="1"/>
      <c r="G345" s="1"/>
      <c r="H345" s="141"/>
      <c r="I345" s="1"/>
    </row>
    <row r="346" spans="1:9">
      <c r="A346" s="1"/>
      <c r="B346" s="1"/>
      <c r="C346" s="1"/>
      <c r="D346" s="1"/>
      <c r="E346" s="1"/>
      <c r="F346" s="1"/>
      <c r="G346" s="1"/>
      <c r="H346" s="141"/>
      <c r="I346" s="1"/>
    </row>
    <row r="347" spans="1:9">
      <c r="A347" s="1"/>
      <c r="B347" s="1"/>
      <c r="C347" s="1"/>
      <c r="D347" s="1"/>
      <c r="E347" s="1"/>
      <c r="F347" s="1"/>
      <c r="G347" s="1"/>
      <c r="H347" s="141"/>
      <c r="I347" s="1"/>
    </row>
    <row r="348" spans="1:9">
      <c r="A348" s="1"/>
      <c r="B348" s="1"/>
      <c r="C348" s="1"/>
      <c r="D348" s="1"/>
      <c r="E348" s="1"/>
      <c r="F348" s="1"/>
      <c r="G348" s="1"/>
      <c r="H348" s="141"/>
      <c r="I348" s="1"/>
    </row>
    <row r="349" spans="1:9">
      <c r="A349" s="1"/>
      <c r="B349" s="1"/>
      <c r="C349" s="1"/>
      <c r="D349" s="1"/>
      <c r="E349" s="1"/>
      <c r="F349" s="1"/>
      <c r="G349" s="1"/>
      <c r="H349" s="141"/>
      <c r="I349" s="1"/>
    </row>
    <row r="350" spans="1:9">
      <c r="A350" s="1"/>
      <c r="B350" s="1"/>
      <c r="C350" s="1"/>
      <c r="D350" s="1"/>
      <c r="E350" s="1"/>
      <c r="F350" s="1"/>
      <c r="G350" s="1"/>
      <c r="H350" s="141"/>
      <c r="I350" s="1"/>
    </row>
    <row r="351" spans="1:9">
      <c r="A351" s="1"/>
      <c r="B351" s="1"/>
      <c r="C351" s="1"/>
      <c r="D351" s="1"/>
      <c r="E351" s="1"/>
      <c r="F351" s="1"/>
      <c r="G351" s="1"/>
      <c r="H351" s="141"/>
      <c r="I351" s="1"/>
    </row>
    <row r="352" spans="1:9">
      <c r="A352" s="1"/>
      <c r="B352" s="1"/>
      <c r="C352" s="1"/>
      <c r="D352" s="1"/>
      <c r="E352" s="1"/>
      <c r="F352" s="1"/>
      <c r="G352" s="1"/>
      <c r="H352" s="141"/>
      <c r="I352" s="1"/>
    </row>
    <row r="353" spans="1:9">
      <c r="A353" s="1"/>
      <c r="B353" s="1"/>
      <c r="C353" s="1"/>
      <c r="D353" s="1"/>
      <c r="E353" s="1"/>
      <c r="F353" s="1"/>
      <c r="G353" s="1"/>
      <c r="H353" s="141"/>
      <c r="I353" s="1"/>
    </row>
    <row r="354" spans="1:9">
      <c r="A354" s="1"/>
      <c r="B354" s="1"/>
      <c r="C354" s="1"/>
      <c r="D354" s="1"/>
      <c r="E354" s="1"/>
      <c r="F354" s="1"/>
      <c r="G354" s="1"/>
      <c r="H354" s="141"/>
      <c r="I354" s="1"/>
    </row>
    <row r="355" spans="1:9">
      <c r="A355" s="1"/>
      <c r="B355" s="1"/>
      <c r="C355" s="1"/>
      <c r="D355" s="1"/>
      <c r="E355" s="1"/>
      <c r="F355" s="1"/>
      <c r="G355" s="1"/>
      <c r="H355" s="141"/>
      <c r="I355" s="1"/>
    </row>
    <row r="356" spans="1:9">
      <c r="A356" s="1"/>
      <c r="B356" s="1"/>
      <c r="C356" s="1"/>
      <c r="D356" s="1"/>
      <c r="E356" s="1"/>
      <c r="F356" s="1"/>
      <c r="G356" s="1"/>
      <c r="H356" s="141"/>
      <c r="I356" s="1"/>
    </row>
    <row r="357" spans="1:9">
      <c r="A357" s="1"/>
      <c r="B357" s="1"/>
      <c r="C357" s="1"/>
      <c r="D357" s="1"/>
      <c r="E357" s="1"/>
      <c r="F357" s="1"/>
      <c r="G357" s="1"/>
      <c r="H357" s="141"/>
      <c r="I357" s="1"/>
    </row>
    <row r="358" spans="1:9">
      <c r="A358" s="1"/>
      <c r="B358" s="1"/>
      <c r="C358" s="1"/>
      <c r="D358" s="1"/>
      <c r="E358" s="1"/>
      <c r="F358" s="1"/>
      <c r="G358" s="1"/>
      <c r="H358" s="141"/>
      <c r="I358" s="1"/>
    </row>
    <row r="359" spans="1:9">
      <c r="A359" s="1"/>
      <c r="B359" s="1"/>
      <c r="C359" s="1"/>
      <c r="D359" s="1"/>
      <c r="E359" s="1"/>
      <c r="F359" s="1"/>
      <c r="G359" s="1"/>
      <c r="H359" s="141"/>
      <c r="I359" s="1"/>
    </row>
    <row r="360" spans="1:9">
      <c r="A360" s="1"/>
      <c r="B360" s="1"/>
      <c r="C360" s="1"/>
      <c r="D360" s="1"/>
      <c r="E360" s="1"/>
      <c r="F360" s="1"/>
      <c r="G360" s="1"/>
      <c r="H360" s="141"/>
      <c r="I360" s="1"/>
    </row>
    <row r="361" spans="1:9">
      <c r="A361" s="1"/>
      <c r="B361" s="1"/>
      <c r="C361" s="1"/>
      <c r="D361" s="1"/>
      <c r="E361" s="1"/>
      <c r="F361" s="1"/>
      <c r="G361" s="1"/>
      <c r="H361" s="141"/>
      <c r="I361" s="1"/>
    </row>
    <row r="362" spans="1:9">
      <c r="A362" s="1"/>
      <c r="B362" s="1"/>
      <c r="C362" s="1"/>
      <c r="D362" s="1"/>
      <c r="E362" s="1"/>
      <c r="F362" s="1"/>
      <c r="G362" s="1"/>
      <c r="H362" s="141"/>
      <c r="I362" s="1"/>
    </row>
    <row r="363" spans="1:9">
      <c r="A363" s="1"/>
      <c r="B363" s="1"/>
      <c r="C363" s="1"/>
      <c r="D363" s="1"/>
      <c r="E363" s="1"/>
      <c r="F363" s="1"/>
      <c r="G363" s="1"/>
      <c r="H363" s="141"/>
      <c r="I363" s="1"/>
    </row>
    <row r="364" spans="1:9">
      <c r="A364" s="1"/>
      <c r="B364" s="1"/>
      <c r="C364" s="1"/>
      <c r="D364" s="1"/>
      <c r="E364" s="1"/>
      <c r="F364" s="1"/>
      <c r="G364" s="1"/>
      <c r="H364" s="141"/>
      <c r="I364" s="1"/>
    </row>
    <row r="365" spans="1:9">
      <c r="A365" s="1"/>
      <c r="B365" s="1"/>
      <c r="C365" s="1"/>
      <c r="D365" s="1"/>
      <c r="E365" s="1"/>
      <c r="F365" s="1"/>
      <c r="G365" s="1"/>
      <c r="H365" s="141"/>
      <c r="I365" s="1"/>
    </row>
    <row r="366" spans="1:9">
      <c r="A366" s="1"/>
      <c r="B366" s="1"/>
      <c r="C366" s="1"/>
      <c r="D366" s="1"/>
      <c r="E366" s="1"/>
      <c r="F366" s="1"/>
      <c r="G366" s="1"/>
      <c r="H366" s="141"/>
      <c r="I366" s="1"/>
    </row>
    <row r="367" spans="1:9">
      <c r="A367" s="1"/>
      <c r="B367" s="1"/>
      <c r="C367" s="1"/>
      <c r="D367" s="1"/>
      <c r="E367" s="1"/>
      <c r="F367" s="1"/>
      <c r="G367" s="1"/>
      <c r="H367" s="141"/>
      <c r="I367" s="1"/>
    </row>
    <row r="368" spans="1:9">
      <c r="A368" s="1"/>
      <c r="B368" s="1"/>
      <c r="C368" s="1"/>
      <c r="D368" s="1"/>
      <c r="E368" s="1"/>
      <c r="F368" s="1"/>
      <c r="G368" s="1"/>
      <c r="H368" s="141"/>
      <c r="I368" s="1"/>
    </row>
    <row r="369" spans="1:9">
      <c r="A369" s="1"/>
      <c r="B369" s="1"/>
      <c r="C369" s="1"/>
      <c r="D369" s="1"/>
      <c r="E369" s="1"/>
      <c r="F369" s="1"/>
      <c r="G369" s="1"/>
      <c r="H369" s="141"/>
      <c r="I369" s="1"/>
    </row>
    <row r="370" spans="1:9">
      <c r="A370" s="1"/>
      <c r="B370" s="1"/>
      <c r="C370" s="1"/>
      <c r="D370" s="1"/>
      <c r="E370" s="1"/>
      <c r="F370" s="1"/>
      <c r="G370" s="1"/>
      <c r="H370" s="141"/>
      <c r="I370" s="1"/>
    </row>
    <row r="371" spans="1:9">
      <c r="A371" s="1"/>
      <c r="B371" s="1"/>
      <c r="C371" s="1"/>
      <c r="D371" s="1"/>
      <c r="E371" s="1"/>
      <c r="F371" s="1"/>
      <c r="G371" s="1"/>
      <c r="H371" s="141"/>
      <c r="I371" s="1"/>
    </row>
    <row r="372" spans="1:9">
      <c r="A372" s="1"/>
      <c r="B372" s="1"/>
      <c r="C372" s="1"/>
      <c r="D372" s="1"/>
      <c r="E372" s="1"/>
      <c r="F372" s="1"/>
      <c r="G372" s="1"/>
      <c r="H372" s="141"/>
      <c r="I372" s="1"/>
    </row>
    <row r="373" spans="1:9">
      <c r="A373" s="1"/>
      <c r="B373" s="1"/>
      <c r="C373" s="1"/>
      <c r="D373" s="1"/>
      <c r="E373" s="1"/>
      <c r="F373" s="1"/>
      <c r="G373" s="1"/>
      <c r="H373" s="141"/>
      <c r="I373" s="1"/>
    </row>
    <row r="374" spans="1:9">
      <c r="A374" s="1"/>
      <c r="B374" s="1"/>
      <c r="C374" s="1"/>
      <c r="D374" s="1"/>
      <c r="E374" s="1"/>
      <c r="F374" s="1"/>
      <c r="G374" s="1"/>
      <c r="H374" s="141"/>
      <c r="I374" s="1"/>
    </row>
    <row r="375" spans="1:9">
      <c r="A375" s="1"/>
      <c r="B375" s="1"/>
      <c r="C375" s="1"/>
      <c r="D375" s="1"/>
      <c r="E375" s="1"/>
      <c r="F375" s="1"/>
      <c r="G375" s="1"/>
      <c r="H375" s="141"/>
      <c r="I375" s="1"/>
    </row>
    <row r="376" spans="1:9">
      <c r="A376" s="1"/>
      <c r="B376" s="1"/>
      <c r="C376" s="1"/>
      <c r="D376" s="1"/>
      <c r="E376" s="1"/>
      <c r="F376" s="1"/>
      <c r="G376" s="1"/>
      <c r="H376" s="141"/>
      <c r="I376" s="1"/>
    </row>
    <row r="377" spans="1:9">
      <c r="A377" s="1"/>
      <c r="B377" s="1"/>
      <c r="C377" s="1"/>
      <c r="D377" s="1"/>
      <c r="E377" s="1"/>
      <c r="F377" s="1"/>
      <c r="G377" s="1"/>
      <c r="H377" s="141"/>
      <c r="I377" s="1"/>
    </row>
    <row r="378" spans="1:9">
      <c r="A378" s="1"/>
      <c r="B378" s="1"/>
      <c r="C378" s="1"/>
      <c r="D378" s="1"/>
      <c r="E378" s="1"/>
      <c r="F378" s="1"/>
      <c r="G378" s="1"/>
      <c r="H378" s="141"/>
      <c r="I378" s="1"/>
    </row>
    <row r="379" spans="1:9">
      <c r="A379" s="1"/>
      <c r="B379" s="1"/>
      <c r="C379" s="1"/>
      <c r="D379" s="1"/>
      <c r="E379" s="1"/>
      <c r="F379" s="1"/>
      <c r="G379" s="1"/>
      <c r="H379" s="141"/>
      <c r="I379" s="1"/>
    </row>
    <row r="380" spans="1:9">
      <c r="A380" s="1"/>
      <c r="B380" s="1"/>
      <c r="C380" s="1"/>
      <c r="D380" s="1"/>
      <c r="E380" s="1"/>
      <c r="F380" s="1"/>
      <c r="G380" s="1"/>
      <c r="H380" s="141"/>
      <c r="I380" s="1"/>
    </row>
    <row r="381" spans="1:9">
      <c r="A381" s="1"/>
      <c r="B381" s="1"/>
      <c r="C381" s="1"/>
      <c r="D381" s="1"/>
      <c r="E381" s="1"/>
      <c r="F381" s="1"/>
      <c r="G381" s="1"/>
      <c r="H381" s="141"/>
      <c r="I381" s="1"/>
    </row>
    <row r="382" spans="1:9">
      <c r="A382" s="1"/>
      <c r="B382" s="1"/>
      <c r="C382" s="1"/>
      <c r="D382" s="1"/>
      <c r="E382" s="1"/>
      <c r="F382" s="1"/>
      <c r="G382" s="1"/>
      <c r="H382" s="141"/>
      <c r="I382" s="1"/>
    </row>
    <row r="383" spans="1:9">
      <c r="A383" s="1"/>
      <c r="B383" s="1"/>
      <c r="C383" s="1"/>
      <c r="D383" s="1"/>
      <c r="E383" s="1"/>
      <c r="F383" s="1"/>
      <c r="G383" s="1"/>
      <c r="H383" s="141"/>
      <c r="I383" s="1"/>
    </row>
    <row r="384" spans="1:9">
      <c r="A384" s="1"/>
      <c r="B384" s="1"/>
      <c r="C384" s="1"/>
      <c r="D384" s="1"/>
      <c r="E384" s="1"/>
      <c r="F384" s="1"/>
      <c r="G384" s="1"/>
      <c r="H384" s="141"/>
      <c r="I384" s="1"/>
    </row>
    <row r="385" spans="1:9">
      <c r="A385" s="1"/>
      <c r="B385" s="1"/>
      <c r="C385" s="1"/>
      <c r="D385" s="1"/>
      <c r="E385" s="1"/>
      <c r="F385" s="1"/>
      <c r="G385" s="1"/>
      <c r="H385" s="141"/>
      <c r="I385" s="1"/>
    </row>
    <row r="386" spans="1:9">
      <c r="A386" s="1"/>
      <c r="B386" s="1"/>
      <c r="C386" s="1"/>
      <c r="D386" s="1"/>
      <c r="E386" s="1"/>
      <c r="F386" s="1"/>
      <c r="G386" s="1"/>
      <c r="H386" s="141"/>
      <c r="I386" s="1"/>
    </row>
    <row r="387" spans="1:9">
      <c r="A387" s="1"/>
      <c r="B387" s="1"/>
      <c r="C387" s="1"/>
      <c r="D387" s="1"/>
      <c r="E387" s="1"/>
      <c r="F387" s="1"/>
      <c r="G387" s="1"/>
      <c r="H387" s="141"/>
      <c r="I387" s="1"/>
    </row>
    <row r="388" spans="1:9">
      <c r="A388" s="1"/>
      <c r="B388" s="1"/>
      <c r="C388" s="1"/>
      <c r="D388" s="1"/>
      <c r="E388" s="1"/>
      <c r="F388" s="1"/>
      <c r="G388" s="1"/>
      <c r="H388" s="141"/>
      <c r="I388" s="1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39370078740157483" right="0.39370078740157483" top="0.70866141732283472" bottom="0.59055118110236227" header="0.51181102362204722" footer="0.51181102362204722"/>
  <pageSetup paperSize="9" scale="88" orientation="portrait" r:id="rId1"/>
  <headerFooter alignWithMargins="0">
    <oddHeader>&amp;R&amp;"Times New Roman,обычный"&amp;9Приложение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5"/>
  </sheetPr>
  <dimension ref="A1:H359"/>
  <sheetViews>
    <sheetView view="pageBreakPreview" topLeftCell="A99" zoomScaleNormal="100" zoomScaleSheetLayoutView="100" workbookViewId="0">
      <selection activeCell="A106" sqref="A106:XFD106"/>
    </sheetView>
  </sheetViews>
  <sheetFormatPr defaultRowHeight="15"/>
  <cols>
    <col min="1" max="1" width="56.85546875" style="20" customWidth="1"/>
    <col min="2" max="2" width="0" hidden="1" customWidth="1"/>
    <col min="3" max="3" width="6.42578125" customWidth="1"/>
    <col min="4" max="4" width="7.140625" customWidth="1"/>
    <col min="6" max="6" width="7.140625" customWidth="1"/>
    <col min="7" max="7" width="14.5703125" style="66" customWidth="1"/>
  </cols>
  <sheetData>
    <row r="1" spans="1:7" ht="64.5" customHeight="1">
      <c r="A1" s="232" t="s">
        <v>382</v>
      </c>
      <c r="B1" s="232"/>
      <c r="C1" s="232"/>
      <c r="D1" s="232"/>
      <c r="E1" s="232"/>
      <c r="F1" s="232"/>
      <c r="G1" s="232"/>
    </row>
    <row r="2" spans="1:7" ht="15.75" thickBot="1">
      <c r="G2" s="67" t="s">
        <v>230</v>
      </c>
    </row>
    <row r="3" spans="1:7" s="2" customFormat="1" ht="15.75" customHeight="1">
      <c r="A3" s="239" t="s">
        <v>231</v>
      </c>
      <c r="B3" s="241" t="s">
        <v>122</v>
      </c>
      <c r="C3" s="241" t="s">
        <v>123</v>
      </c>
      <c r="D3" s="241" t="s">
        <v>124</v>
      </c>
      <c r="E3" s="241" t="s">
        <v>125</v>
      </c>
      <c r="F3" s="241" t="s">
        <v>126</v>
      </c>
      <c r="G3" s="243" t="s">
        <v>229</v>
      </c>
    </row>
    <row r="4" spans="1:7" s="2" customFormat="1" ht="15.75" thickBot="1">
      <c r="A4" s="240"/>
      <c r="B4" s="242"/>
      <c r="C4" s="242"/>
      <c r="D4" s="242"/>
      <c r="E4" s="242"/>
      <c r="F4" s="242"/>
      <c r="G4" s="244"/>
    </row>
    <row r="5" spans="1:7" s="13" customFormat="1" ht="13.5" thickBot="1">
      <c r="A5" s="160">
        <v>1</v>
      </c>
      <c r="B5" s="60">
        <v>2</v>
      </c>
      <c r="C5" s="61">
        <v>2</v>
      </c>
      <c r="D5" s="60">
        <v>3</v>
      </c>
      <c r="E5" s="61">
        <v>4</v>
      </c>
      <c r="F5" s="60">
        <v>5</v>
      </c>
      <c r="G5" s="62">
        <v>6</v>
      </c>
    </row>
    <row r="6" spans="1:7" s="5" customFormat="1" ht="14.25">
      <c r="A6" s="63" t="s">
        <v>165</v>
      </c>
      <c r="B6" s="64" t="s">
        <v>130</v>
      </c>
      <c r="C6" s="64" t="s">
        <v>131</v>
      </c>
      <c r="D6" s="64" t="s">
        <v>166</v>
      </c>
      <c r="E6" s="64" t="s">
        <v>167</v>
      </c>
      <c r="F6" s="64" t="s">
        <v>168</v>
      </c>
      <c r="G6" s="108">
        <f>G7+G31+G34+G37+G28</f>
        <v>21741</v>
      </c>
    </row>
    <row r="7" spans="1:7" s="14" customFormat="1">
      <c r="A7" s="25" t="s">
        <v>186</v>
      </c>
      <c r="B7" s="3" t="s">
        <v>135</v>
      </c>
      <c r="C7" s="3" t="s">
        <v>131</v>
      </c>
      <c r="D7" s="3" t="s">
        <v>138</v>
      </c>
      <c r="E7" s="3" t="s">
        <v>167</v>
      </c>
      <c r="F7" s="3" t="s">
        <v>168</v>
      </c>
      <c r="G7" s="27">
        <f>G8+G12+G10</f>
        <v>10600.5</v>
      </c>
    </row>
    <row r="8" spans="1:7">
      <c r="A8" s="25" t="s">
        <v>174</v>
      </c>
      <c r="B8" s="3" t="s">
        <v>135</v>
      </c>
      <c r="C8" s="3" t="s">
        <v>131</v>
      </c>
      <c r="D8" s="3" t="s">
        <v>138</v>
      </c>
      <c r="E8" s="3" t="s">
        <v>133</v>
      </c>
      <c r="F8" s="3" t="s">
        <v>168</v>
      </c>
      <c r="G8" s="27">
        <f>G9</f>
        <v>7812.6</v>
      </c>
    </row>
    <row r="9" spans="1:7">
      <c r="A9" s="25" t="s">
        <v>175</v>
      </c>
      <c r="B9" s="3" t="s">
        <v>135</v>
      </c>
      <c r="C9" s="3" t="s">
        <v>131</v>
      </c>
      <c r="D9" s="3" t="s">
        <v>138</v>
      </c>
      <c r="E9" s="3" t="s">
        <v>133</v>
      </c>
      <c r="F9" s="3" t="s">
        <v>134</v>
      </c>
      <c r="G9" s="27">
        <v>7812.6</v>
      </c>
    </row>
    <row r="10" spans="1:7" ht="26.25">
      <c r="A10" s="25" t="s">
        <v>28</v>
      </c>
      <c r="B10" s="3"/>
      <c r="C10" s="3" t="s">
        <v>131</v>
      </c>
      <c r="D10" s="3" t="s">
        <v>138</v>
      </c>
      <c r="E10" s="3" t="s">
        <v>29</v>
      </c>
      <c r="F10" s="3" t="s">
        <v>168</v>
      </c>
      <c r="G10" s="27">
        <f>G11</f>
        <v>1238.0999999999999</v>
      </c>
    </row>
    <row r="11" spans="1:7">
      <c r="A11" s="25" t="s">
        <v>175</v>
      </c>
      <c r="B11" s="3"/>
      <c r="C11" s="3" t="s">
        <v>131</v>
      </c>
      <c r="D11" s="3" t="s">
        <v>138</v>
      </c>
      <c r="E11" s="3" t="s">
        <v>29</v>
      </c>
      <c r="F11" s="3" t="s">
        <v>134</v>
      </c>
      <c r="G11" s="27">
        <v>1238.0999999999999</v>
      </c>
    </row>
    <row r="12" spans="1:7">
      <c r="A12" s="25" t="s">
        <v>68</v>
      </c>
      <c r="B12" s="3"/>
      <c r="C12" s="3" t="s">
        <v>131</v>
      </c>
      <c r="D12" s="3" t="s">
        <v>138</v>
      </c>
      <c r="E12" s="3" t="s">
        <v>93</v>
      </c>
      <c r="F12" s="3" t="s">
        <v>168</v>
      </c>
      <c r="G12" s="27">
        <f>G13</f>
        <v>1549.8</v>
      </c>
    </row>
    <row r="13" spans="1:7" ht="64.5">
      <c r="A13" s="81" t="s">
        <v>96</v>
      </c>
      <c r="B13" s="3"/>
      <c r="C13" s="3" t="s">
        <v>131</v>
      </c>
      <c r="D13" s="3" t="s">
        <v>138</v>
      </c>
      <c r="E13" s="3" t="s">
        <v>94</v>
      </c>
      <c r="F13" s="3" t="s">
        <v>168</v>
      </c>
      <c r="G13" s="27">
        <f>G14+G16+G18+G20+G22+G26+G24</f>
        <v>1549.8</v>
      </c>
    </row>
    <row r="14" spans="1:7">
      <c r="A14" s="25" t="s">
        <v>187</v>
      </c>
      <c r="B14" s="3" t="s">
        <v>135</v>
      </c>
      <c r="C14" s="3" t="s">
        <v>131</v>
      </c>
      <c r="D14" s="3" t="s">
        <v>138</v>
      </c>
      <c r="E14" s="3" t="s">
        <v>95</v>
      </c>
      <c r="F14" s="3" t="s">
        <v>168</v>
      </c>
      <c r="G14" s="27">
        <f>G15</f>
        <v>189.6</v>
      </c>
    </row>
    <row r="15" spans="1:7">
      <c r="A15" s="25" t="s">
        <v>175</v>
      </c>
      <c r="B15" s="3" t="s">
        <v>135</v>
      </c>
      <c r="C15" s="3" t="s">
        <v>131</v>
      </c>
      <c r="D15" s="3" t="s">
        <v>138</v>
      </c>
      <c r="E15" s="3" t="s">
        <v>95</v>
      </c>
      <c r="F15" s="3" t="s">
        <v>134</v>
      </c>
      <c r="G15" s="27">
        <v>189.6</v>
      </c>
    </row>
    <row r="16" spans="1:7" ht="39">
      <c r="A16" s="191" t="s">
        <v>30</v>
      </c>
      <c r="B16" s="3"/>
      <c r="C16" s="3" t="s">
        <v>131</v>
      </c>
      <c r="D16" s="3" t="s">
        <v>138</v>
      </c>
      <c r="E16" s="3" t="s">
        <v>106</v>
      </c>
      <c r="F16" s="3" t="s">
        <v>168</v>
      </c>
      <c r="G16" s="27">
        <f>G17</f>
        <v>181</v>
      </c>
    </row>
    <row r="17" spans="1:7">
      <c r="A17" s="25" t="s">
        <v>175</v>
      </c>
      <c r="B17" s="3"/>
      <c r="C17" s="3" t="s">
        <v>131</v>
      </c>
      <c r="D17" s="3" t="s">
        <v>138</v>
      </c>
      <c r="E17" s="3" t="s">
        <v>106</v>
      </c>
      <c r="F17" s="3" t="s">
        <v>134</v>
      </c>
      <c r="G17" s="27">
        <v>181</v>
      </c>
    </row>
    <row r="18" spans="1:7" ht="26.25">
      <c r="A18" s="25" t="s">
        <v>188</v>
      </c>
      <c r="B18" s="3" t="s">
        <v>135</v>
      </c>
      <c r="C18" s="3" t="s">
        <v>131</v>
      </c>
      <c r="D18" s="3" t="s">
        <v>138</v>
      </c>
      <c r="E18" s="3" t="s">
        <v>107</v>
      </c>
      <c r="F18" s="3" t="s">
        <v>168</v>
      </c>
      <c r="G18" s="27">
        <f>G19</f>
        <v>182.8</v>
      </c>
    </row>
    <row r="19" spans="1:7">
      <c r="A19" s="25" t="s">
        <v>175</v>
      </c>
      <c r="B19" s="3" t="s">
        <v>135</v>
      </c>
      <c r="C19" s="3" t="s">
        <v>131</v>
      </c>
      <c r="D19" s="3" t="s">
        <v>138</v>
      </c>
      <c r="E19" s="3" t="s">
        <v>107</v>
      </c>
      <c r="F19" s="3" t="s">
        <v>134</v>
      </c>
      <c r="G19" s="27">
        <v>182.8</v>
      </c>
    </row>
    <row r="20" spans="1:7" ht="26.25">
      <c r="A20" s="25" t="s">
        <v>189</v>
      </c>
      <c r="B20" s="3" t="s">
        <v>135</v>
      </c>
      <c r="C20" s="3" t="s">
        <v>131</v>
      </c>
      <c r="D20" s="3" t="s">
        <v>138</v>
      </c>
      <c r="E20" s="3" t="s">
        <v>108</v>
      </c>
      <c r="F20" s="3" t="s">
        <v>168</v>
      </c>
      <c r="G20" s="27">
        <f>G21</f>
        <v>216.2</v>
      </c>
    </row>
    <row r="21" spans="1:7">
      <c r="A21" s="25" t="s">
        <v>175</v>
      </c>
      <c r="B21" s="3" t="s">
        <v>135</v>
      </c>
      <c r="C21" s="3" t="s">
        <v>131</v>
      </c>
      <c r="D21" s="3" t="s">
        <v>138</v>
      </c>
      <c r="E21" s="3" t="s">
        <v>108</v>
      </c>
      <c r="F21" s="3" t="s">
        <v>134</v>
      </c>
      <c r="G21" s="27">
        <v>216.2</v>
      </c>
    </row>
    <row r="22" spans="1:7" ht="26.25">
      <c r="A22" s="25" t="s">
        <v>190</v>
      </c>
      <c r="B22" s="3" t="s">
        <v>135</v>
      </c>
      <c r="C22" s="3" t="s">
        <v>131</v>
      </c>
      <c r="D22" s="3" t="s">
        <v>138</v>
      </c>
      <c r="E22" s="3" t="s">
        <v>109</v>
      </c>
      <c r="F22" s="3" t="s">
        <v>168</v>
      </c>
      <c r="G22" s="27">
        <f>G23</f>
        <v>578.4</v>
      </c>
    </row>
    <row r="23" spans="1:7">
      <c r="A23" s="25" t="s">
        <v>175</v>
      </c>
      <c r="B23" s="3" t="s">
        <v>135</v>
      </c>
      <c r="C23" s="3" t="s">
        <v>131</v>
      </c>
      <c r="D23" s="3" t="s">
        <v>138</v>
      </c>
      <c r="E23" s="3" t="s">
        <v>109</v>
      </c>
      <c r="F23" s="3" t="s">
        <v>134</v>
      </c>
      <c r="G23" s="27">
        <v>578.4</v>
      </c>
    </row>
    <row r="24" spans="1:7" ht="26.25">
      <c r="A24" s="25" t="s">
        <v>190</v>
      </c>
      <c r="B24" s="3"/>
      <c r="C24" s="3" t="s">
        <v>131</v>
      </c>
      <c r="D24" s="3" t="s">
        <v>138</v>
      </c>
      <c r="E24" s="3" t="s">
        <v>97</v>
      </c>
      <c r="F24" s="3" t="s">
        <v>168</v>
      </c>
      <c r="G24" s="27">
        <f>G25</f>
        <v>21</v>
      </c>
    </row>
    <row r="25" spans="1:7">
      <c r="A25" s="25" t="s">
        <v>175</v>
      </c>
      <c r="B25" s="3"/>
      <c r="C25" s="3" t="s">
        <v>131</v>
      </c>
      <c r="D25" s="3" t="s">
        <v>138</v>
      </c>
      <c r="E25" s="3" t="s">
        <v>97</v>
      </c>
      <c r="F25" s="3" t="s">
        <v>134</v>
      </c>
      <c r="G25" s="27">
        <v>21</v>
      </c>
    </row>
    <row r="26" spans="1:7" ht="26.25">
      <c r="A26" s="25" t="s">
        <v>259</v>
      </c>
      <c r="B26" s="3"/>
      <c r="C26" s="3" t="s">
        <v>131</v>
      </c>
      <c r="D26" s="3" t="s">
        <v>138</v>
      </c>
      <c r="E26" s="29" t="s">
        <v>110</v>
      </c>
      <c r="F26" s="3" t="s">
        <v>168</v>
      </c>
      <c r="G26" s="27">
        <f>G27</f>
        <v>180.8</v>
      </c>
    </row>
    <row r="27" spans="1:7">
      <c r="A27" s="25" t="s">
        <v>175</v>
      </c>
      <c r="B27" s="3"/>
      <c r="C27" s="3" t="s">
        <v>131</v>
      </c>
      <c r="D27" s="3" t="s">
        <v>138</v>
      </c>
      <c r="E27" s="29" t="s">
        <v>110</v>
      </c>
      <c r="F27" s="3" t="s">
        <v>134</v>
      </c>
      <c r="G27" s="27">
        <v>180.8</v>
      </c>
    </row>
    <row r="28" spans="1:7">
      <c r="A28" s="25" t="s">
        <v>328</v>
      </c>
      <c r="B28" s="3"/>
      <c r="C28" s="3" t="s">
        <v>131</v>
      </c>
      <c r="D28" s="3" t="s">
        <v>145</v>
      </c>
      <c r="E28" s="29" t="s">
        <v>167</v>
      </c>
      <c r="F28" s="3" t="s">
        <v>168</v>
      </c>
      <c r="G28" s="27">
        <f>G29</f>
        <v>1</v>
      </c>
    </row>
    <row r="29" spans="1:7" ht="39">
      <c r="A29" s="25" t="s">
        <v>329</v>
      </c>
      <c r="B29" s="3"/>
      <c r="C29" s="3" t="s">
        <v>131</v>
      </c>
      <c r="D29" s="3" t="s">
        <v>145</v>
      </c>
      <c r="E29" s="29" t="s">
        <v>330</v>
      </c>
      <c r="F29" s="3" t="s">
        <v>168</v>
      </c>
      <c r="G29" s="27">
        <f>G30</f>
        <v>1</v>
      </c>
    </row>
    <row r="30" spans="1:7">
      <c r="A30" s="25" t="s">
        <v>175</v>
      </c>
      <c r="B30" s="3"/>
      <c r="C30" s="3" t="s">
        <v>131</v>
      </c>
      <c r="D30" s="3" t="s">
        <v>145</v>
      </c>
      <c r="E30" s="29" t="s">
        <v>330</v>
      </c>
      <c r="F30" s="3" t="s">
        <v>134</v>
      </c>
      <c r="G30" s="27">
        <v>1</v>
      </c>
    </row>
    <row r="31" spans="1:7" s="14" customFormat="1" ht="26.25">
      <c r="A31" s="25" t="s">
        <v>173</v>
      </c>
      <c r="B31" s="3" t="s">
        <v>130</v>
      </c>
      <c r="C31" s="3" t="s">
        <v>131</v>
      </c>
      <c r="D31" s="3" t="s">
        <v>132</v>
      </c>
      <c r="E31" s="3" t="s">
        <v>167</v>
      </c>
      <c r="F31" s="3" t="s">
        <v>168</v>
      </c>
      <c r="G31" s="27">
        <f>G32</f>
        <v>2058.1</v>
      </c>
    </row>
    <row r="32" spans="1:7">
      <c r="A32" s="25" t="s">
        <v>174</v>
      </c>
      <c r="B32" s="3" t="s">
        <v>130</v>
      </c>
      <c r="C32" s="3" t="s">
        <v>131</v>
      </c>
      <c r="D32" s="3" t="s">
        <v>132</v>
      </c>
      <c r="E32" s="3" t="s">
        <v>133</v>
      </c>
      <c r="F32" s="3" t="s">
        <v>168</v>
      </c>
      <c r="G32" s="27">
        <f>G33</f>
        <v>2058.1</v>
      </c>
    </row>
    <row r="33" spans="1:7">
      <c r="A33" s="25" t="s">
        <v>175</v>
      </c>
      <c r="B33" s="3" t="s">
        <v>130</v>
      </c>
      <c r="C33" s="3" t="s">
        <v>131</v>
      </c>
      <c r="D33" s="3" t="s">
        <v>132</v>
      </c>
      <c r="E33" s="3" t="s">
        <v>133</v>
      </c>
      <c r="F33" s="3" t="s">
        <v>134</v>
      </c>
      <c r="G33" s="27">
        <v>2058.1</v>
      </c>
    </row>
    <row r="34" spans="1:7" s="14" customFormat="1">
      <c r="A34" s="25" t="s">
        <v>176</v>
      </c>
      <c r="B34" s="3" t="s">
        <v>130</v>
      </c>
      <c r="C34" s="3" t="s">
        <v>131</v>
      </c>
      <c r="D34" s="3" t="s">
        <v>73</v>
      </c>
      <c r="E34" s="3" t="s">
        <v>167</v>
      </c>
      <c r="F34" s="3" t="s">
        <v>168</v>
      </c>
      <c r="G34" s="27">
        <f>G35</f>
        <v>99</v>
      </c>
    </row>
    <row r="35" spans="1:7">
      <c r="A35" s="25" t="s">
        <v>177</v>
      </c>
      <c r="B35" s="3" t="s">
        <v>130</v>
      </c>
      <c r="C35" s="3" t="s">
        <v>131</v>
      </c>
      <c r="D35" s="3" t="s">
        <v>73</v>
      </c>
      <c r="E35" s="3" t="s">
        <v>169</v>
      </c>
      <c r="F35" s="3" t="s">
        <v>168</v>
      </c>
      <c r="G35" s="27">
        <f>G36</f>
        <v>99</v>
      </c>
    </row>
    <row r="36" spans="1:7">
      <c r="A36" s="25" t="s">
        <v>121</v>
      </c>
      <c r="B36" s="3" t="s">
        <v>130</v>
      </c>
      <c r="C36" s="3" t="s">
        <v>131</v>
      </c>
      <c r="D36" s="3" t="s">
        <v>73</v>
      </c>
      <c r="E36" s="3" t="s">
        <v>169</v>
      </c>
      <c r="F36" s="3" t="s">
        <v>170</v>
      </c>
      <c r="G36" s="27">
        <f>47.2+300-41.2-207</f>
        <v>99</v>
      </c>
    </row>
    <row r="37" spans="1:7" s="14" customFormat="1">
      <c r="A37" s="25" t="s">
        <v>191</v>
      </c>
      <c r="B37" s="3" t="s">
        <v>135</v>
      </c>
      <c r="C37" s="3" t="s">
        <v>131</v>
      </c>
      <c r="D37" s="3" t="s">
        <v>74</v>
      </c>
      <c r="E37" s="3" t="s">
        <v>167</v>
      </c>
      <c r="F37" s="3" t="s">
        <v>168</v>
      </c>
      <c r="G37" s="27">
        <f>G40+G42+G47+G38</f>
        <v>8982.4</v>
      </c>
    </row>
    <row r="38" spans="1:7" s="14" customFormat="1" ht="26.25">
      <c r="A38" s="25" t="s">
        <v>33</v>
      </c>
      <c r="B38" s="3"/>
      <c r="C38" s="3" t="s">
        <v>131</v>
      </c>
      <c r="D38" s="3" t="s">
        <v>74</v>
      </c>
      <c r="E38" s="3" t="s">
        <v>34</v>
      </c>
      <c r="F38" s="3" t="s">
        <v>168</v>
      </c>
      <c r="G38" s="27">
        <f>G39</f>
        <v>344.9</v>
      </c>
    </row>
    <row r="39" spans="1:7" s="14" customFormat="1">
      <c r="A39" s="25" t="s">
        <v>175</v>
      </c>
      <c r="B39" s="3"/>
      <c r="C39" s="3" t="s">
        <v>131</v>
      </c>
      <c r="D39" s="3" t="s">
        <v>74</v>
      </c>
      <c r="E39" s="3" t="s">
        <v>34</v>
      </c>
      <c r="F39" s="3" t="s">
        <v>134</v>
      </c>
      <c r="G39" s="27">
        <v>344.9</v>
      </c>
    </row>
    <row r="40" spans="1:7">
      <c r="A40" s="25" t="s">
        <v>192</v>
      </c>
      <c r="B40" s="3" t="s">
        <v>135</v>
      </c>
      <c r="C40" s="3" t="s">
        <v>131</v>
      </c>
      <c r="D40" s="3" t="s">
        <v>74</v>
      </c>
      <c r="E40" s="3" t="s">
        <v>139</v>
      </c>
      <c r="F40" s="3" t="s">
        <v>168</v>
      </c>
      <c r="G40" s="27">
        <f>G41</f>
        <v>581.80000000000007</v>
      </c>
    </row>
    <row r="41" spans="1:7">
      <c r="A41" s="25" t="s">
        <v>175</v>
      </c>
      <c r="B41" s="3" t="s">
        <v>135</v>
      </c>
      <c r="C41" s="3" t="s">
        <v>131</v>
      </c>
      <c r="D41" s="3" t="s">
        <v>74</v>
      </c>
      <c r="E41" s="3" t="s">
        <v>139</v>
      </c>
      <c r="F41" s="3" t="s">
        <v>134</v>
      </c>
      <c r="G41" s="27">
        <f>1113.9-532.1</f>
        <v>581.80000000000007</v>
      </c>
    </row>
    <row r="42" spans="1:7">
      <c r="A42" s="25" t="s">
        <v>58</v>
      </c>
      <c r="B42" s="3"/>
      <c r="C42" s="3" t="s">
        <v>131</v>
      </c>
      <c r="D42" s="3" t="s">
        <v>74</v>
      </c>
      <c r="E42" s="3" t="s">
        <v>2</v>
      </c>
      <c r="F42" s="3" t="s">
        <v>168</v>
      </c>
      <c r="G42" s="27">
        <f>G45+G43</f>
        <v>6376.5</v>
      </c>
    </row>
    <row r="43" spans="1:7">
      <c r="A43" s="25" t="s">
        <v>385</v>
      </c>
      <c r="B43" s="3"/>
      <c r="C43" s="3" t="s">
        <v>131</v>
      </c>
      <c r="D43" s="3" t="s">
        <v>74</v>
      </c>
      <c r="E43" s="3" t="s">
        <v>384</v>
      </c>
      <c r="F43" s="3" t="s">
        <v>168</v>
      </c>
      <c r="G43" s="27">
        <f>G44</f>
        <v>569.80000000000007</v>
      </c>
    </row>
    <row r="44" spans="1:7">
      <c r="A44" s="25" t="s">
        <v>59</v>
      </c>
      <c r="B44" s="3"/>
      <c r="C44" s="3" t="s">
        <v>131</v>
      </c>
      <c r="D44" s="3" t="s">
        <v>74</v>
      </c>
      <c r="E44" s="3" t="s">
        <v>384</v>
      </c>
      <c r="F44" s="3" t="s">
        <v>60</v>
      </c>
      <c r="G44" s="27">
        <f>37.7+532.1</f>
        <v>569.80000000000007</v>
      </c>
    </row>
    <row r="45" spans="1:7" s="9" customFormat="1">
      <c r="A45" s="25" t="s">
        <v>219</v>
      </c>
      <c r="B45" s="3" t="s">
        <v>155</v>
      </c>
      <c r="C45" s="3" t="s">
        <v>131</v>
      </c>
      <c r="D45" s="3" t="s">
        <v>74</v>
      </c>
      <c r="E45" s="3" t="s">
        <v>156</v>
      </c>
      <c r="F45" s="3" t="s">
        <v>168</v>
      </c>
      <c r="G45" s="27">
        <f>G46</f>
        <v>5806.7</v>
      </c>
    </row>
    <row r="46" spans="1:7" ht="12.75" customHeight="1">
      <c r="A46" s="25" t="s">
        <v>59</v>
      </c>
      <c r="B46" s="3" t="s">
        <v>155</v>
      </c>
      <c r="C46" s="3" t="s">
        <v>131</v>
      </c>
      <c r="D46" s="3" t="s">
        <v>74</v>
      </c>
      <c r="E46" s="3" t="s">
        <v>156</v>
      </c>
      <c r="F46" s="3" t="s">
        <v>60</v>
      </c>
      <c r="G46" s="33">
        <f>5732.9+73.8</f>
        <v>5806.7</v>
      </c>
    </row>
    <row r="47" spans="1:7" ht="12.75" customHeight="1">
      <c r="A47" s="132" t="s">
        <v>203</v>
      </c>
      <c r="B47" s="3"/>
      <c r="C47" s="3" t="s">
        <v>131</v>
      </c>
      <c r="D47" s="3" t="s">
        <v>74</v>
      </c>
      <c r="E47" s="3" t="s">
        <v>146</v>
      </c>
      <c r="F47" s="3" t="s">
        <v>168</v>
      </c>
      <c r="G47" s="33">
        <f>G48+G51</f>
        <v>1679.2</v>
      </c>
    </row>
    <row r="48" spans="1:7" ht="25.5" customHeight="1">
      <c r="A48" s="132" t="s">
        <v>398</v>
      </c>
      <c r="B48" s="3"/>
      <c r="C48" s="3" t="s">
        <v>131</v>
      </c>
      <c r="D48" s="3" t="s">
        <v>74</v>
      </c>
      <c r="E48" s="3" t="s">
        <v>390</v>
      </c>
      <c r="F48" s="3" t="s">
        <v>168</v>
      </c>
      <c r="G48" s="33">
        <f>G49+G50</f>
        <v>1280</v>
      </c>
    </row>
    <row r="49" spans="1:8" ht="12.75" customHeight="1">
      <c r="A49" s="132" t="s">
        <v>175</v>
      </c>
      <c r="B49" s="3"/>
      <c r="C49" s="3" t="s">
        <v>131</v>
      </c>
      <c r="D49" s="3" t="s">
        <v>74</v>
      </c>
      <c r="E49" s="3" t="s">
        <v>390</v>
      </c>
      <c r="F49" s="3" t="s">
        <v>134</v>
      </c>
      <c r="G49" s="33">
        <f>95.2+270.4</f>
        <v>365.59999999999997</v>
      </c>
    </row>
    <row r="50" spans="1:8" ht="12.75" customHeight="1">
      <c r="A50" s="25" t="s">
        <v>59</v>
      </c>
      <c r="B50" s="3"/>
      <c r="C50" s="3" t="s">
        <v>131</v>
      </c>
      <c r="D50" s="3" t="s">
        <v>74</v>
      </c>
      <c r="E50" s="3" t="s">
        <v>390</v>
      </c>
      <c r="F50" s="3" t="s">
        <v>60</v>
      </c>
      <c r="G50" s="33">
        <f>504.5+409.9</f>
        <v>914.4</v>
      </c>
    </row>
    <row r="51" spans="1:8" ht="39.75" customHeight="1">
      <c r="A51" s="25" t="s">
        <v>400</v>
      </c>
      <c r="B51" s="3"/>
      <c r="C51" s="3" t="s">
        <v>131</v>
      </c>
      <c r="D51" s="3" t="s">
        <v>74</v>
      </c>
      <c r="E51" s="3" t="s">
        <v>399</v>
      </c>
      <c r="F51" s="3" t="s">
        <v>168</v>
      </c>
      <c r="G51" s="33">
        <f>G52</f>
        <v>399.2</v>
      </c>
    </row>
    <row r="52" spans="1:8" ht="12.75" customHeight="1">
      <c r="A52" s="132" t="s">
        <v>175</v>
      </c>
      <c r="B52" s="3"/>
      <c r="C52" s="3" t="s">
        <v>131</v>
      </c>
      <c r="D52" s="3" t="s">
        <v>74</v>
      </c>
      <c r="E52" s="3" t="s">
        <v>399</v>
      </c>
      <c r="F52" s="3" t="s">
        <v>134</v>
      </c>
      <c r="G52" s="33">
        <f>300+99.2+99-99</f>
        <v>399.2</v>
      </c>
    </row>
    <row r="53" spans="1:8" s="5" customFormat="1" ht="14.25">
      <c r="A53" s="32" t="s">
        <v>193</v>
      </c>
      <c r="B53" s="4" t="s">
        <v>135</v>
      </c>
      <c r="C53" s="4" t="s">
        <v>136</v>
      </c>
      <c r="D53" s="4" t="s">
        <v>166</v>
      </c>
      <c r="E53" s="4" t="s">
        <v>167</v>
      </c>
      <c r="F53" s="4" t="s">
        <v>168</v>
      </c>
      <c r="G53" s="28">
        <f>G54</f>
        <v>56.8</v>
      </c>
    </row>
    <row r="54" spans="1:8" s="14" customFormat="1">
      <c r="A54" s="25" t="s">
        <v>195</v>
      </c>
      <c r="B54" s="3" t="s">
        <v>135</v>
      </c>
      <c r="C54" s="3" t="s">
        <v>136</v>
      </c>
      <c r="D54" s="3" t="s">
        <v>140</v>
      </c>
      <c r="E54" s="3" t="s">
        <v>167</v>
      </c>
      <c r="F54" s="3" t="s">
        <v>168</v>
      </c>
      <c r="G54" s="27">
        <f>G55</f>
        <v>56.8</v>
      </c>
    </row>
    <row r="55" spans="1:8" ht="26.25">
      <c r="A55" s="25" t="s">
        <v>194</v>
      </c>
      <c r="B55" s="3" t="s">
        <v>135</v>
      </c>
      <c r="C55" s="3" t="s">
        <v>136</v>
      </c>
      <c r="D55" s="3" t="s">
        <v>140</v>
      </c>
      <c r="E55" s="3" t="s">
        <v>101</v>
      </c>
      <c r="F55" s="3" t="s">
        <v>168</v>
      </c>
      <c r="G55" s="27">
        <f>G56</f>
        <v>56.8</v>
      </c>
    </row>
    <row r="56" spans="1:8">
      <c r="A56" s="25" t="s">
        <v>175</v>
      </c>
      <c r="B56" s="3" t="s">
        <v>135</v>
      </c>
      <c r="C56" s="3" t="s">
        <v>136</v>
      </c>
      <c r="D56" s="3" t="s">
        <v>140</v>
      </c>
      <c r="E56" s="3" t="s">
        <v>101</v>
      </c>
      <c r="F56" s="3" t="s">
        <v>134</v>
      </c>
      <c r="G56" s="27">
        <v>56.8</v>
      </c>
    </row>
    <row r="57" spans="1:8" s="5" customFormat="1" ht="14.25">
      <c r="A57" s="32" t="s">
        <v>196</v>
      </c>
      <c r="B57" s="4" t="s">
        <v>135</v>
      </c>
      <c r="C57" s="4" t="s">
        <v>140</v>
      </c>
      <c r="D57" s="4" t="s">
        <v>166</v>
      </c>
      <c r="E57" s="4" t="s">
        <v>167</v>
      </c>
      <c r="F57" s="4" t="s">
        <v>168</v>
      </c>
      <c r="G57" s="28">
        <f>G58</f>
        <v>2268.8000000000002</v>
      </c>
    </row>
    <row r="58" spans="1:8" s="14" customFormat="1" ht="26.25">
      <c r="A58" s="25" t="s">
        <v>197</v>
      </c>
      <c r="B58" s="3" t="s">
        <v>135</v>
      </c>
      <c r="C58" s="3" t="s">
        <v>140</v>
      </c>
      <c r="D58" s="3" t="s">
        <v>141</v>
      </c>
      <c r="E58" s="3" t="s">
        <v>167</v>
      </c>
      <c r="F58" s="3" t="s">
        <v>168</v>
      </c>
      <c r="G58" s="27">
        <f>G62+G64+G59+G69</f>
        <v>2268.8000000000002</v>
      </c>
      <c r="H58" s="161"/>
    </row>
    <row r="59" spans="1:8" s="14" customFormat="1" ht="26.25">
      <c r="A59" s="25" t="s">
        <v>332</v>
      </c>
      <c r="B59" s="3" t="s">
        <v>141</v>
      </c>
      <c r="C59" s="3" t="s">
        <v>140</v>
      </c>
      <c r="D59" s="3" t="s">
        <v>141</v>
      </c>
      <c r="E59" s="3" t="s">
        <v>333</v>
      </c>
      <c r="F59" s="3" t="s">
        <v>168</v>
      </c>
      <c r="G59" s="162">
        <f>G60</f>
        <v>14</v>
      </c>
      <c r="H59" s="163"/>
    </row>
    <row r="60" spans="1:8" s="14" customFormat="1" ht="28.5" customHeight="1">
      <c r="A60" s="25" t="s">
        <v>334</v>
      </c>
      <c r="B60" s="3" t="s">
        <v>141</v>
      </c>
      <c r="C60" s="3" t="s">
        <v>140</v>
      </c>
      <c r="D60" s="3" t="s">
        <v>141</v>
      </c>
      <c r="E60" s="3" t="s">
        <v>335</v>
      </c>
      <c r="F60" s="3" t="s">
        <v>168</v>
      </c>
      <c r="G60" s="162">
        <f>G61</f>
        <v>14</v>
      </c>
      <c r="H60" s="163"/>
    </row>
    <row r="61" spans="1:8" s="14" customFormat="1">
      <c r="A61" s="25" t="s">
        <v>175</v>
      </c>
      <c r="B61" s="3" t="s">
        <v>141</v>
      </c>
      <c r="C61" s="3" t="s">
        <v>140</v>
      </c>
      <c r="D61" s="3" t="s">
        <v>141</v>
      </c>
      <c r="E61" s="3" t="s">
        <v>335</v>
      </c>
      <c r="F61" s="3" t="s">
        <v>134</v>
      </c>
      <c r="G61" s="162">
        <v>14</v>
      </c>
      <c r="H61" s="163"/>
    </row>
    <row r="62" spans="1:8" ht="26.25">
      <c r="A62" s="25" t="s">
        <v>198</v>
      </c>
      <c r="B62" s="3" t="s">
        <v>135</v>
      </c>
      <c r="C62" s="3" t="s">
        <v>140</v>
      </c>
      <c r="D62" s="3" t="s">
        <v>141</v>
      </c>
      <c r="E62" s="3" t="s">
        <v>142</v>
      </c>
      <c r="F62" s="3" t="s">
        <v>168</v>
      </c>
      <c r="G62" s="27">
        <f>G63</f>
        <v>99</v>
      </c>
      <c r="H62" s="164"/>
    </row>
    <row r="63" spans="1:8">
      <c r="A63" s="25" t="s">
        <v>175</v>
      </c>
      <c r="B63" s="3" t="s">
        <v>135</v>
      </c>
      <c r="C63" s="3" t="s">
        <v>140</v>
      </c>
      <c r="D63" s="3" t="s">
        <v>141</v>
      </c>
      <c r="E63" s="3" t="s">
        <v>142</v>
      </c>
      <c r="F63" s="3" t="s">
        <v>134</v>
      </c>
      <c r="G63" s="27">
        <v>99</v>
      </c>
    </row>
    <row r="64" spans="1:8" ht="26.25">
      <c r="A64" s="25" t="s">
        <v>262</v>
      </c>
      <c r="B64" s="3"/>
      <c r="C64" s="3" t="s">
        <v>140</v>
      </c>
      <c r="D64" s="3" t="s">
        <v>141</v>
      </c>
      <c r="E64" s="3" t="s">
        <v>179</v>
      </c>
      <c r="F64" s="3" t="s">
        <v>168</v>
      </c>
      <c r="G64" s="27">
        <f>G66+G68</f>
        <v>2035.8</v>
      </c>
    </row>
    <row r="65" spans="1:8">
      <c r="A65" s="25" t="s">
        <v>385</v>
      </c>
      <c r="B65" s="3"/>
      <c r="C65" s="3" t="s">
        <v>140</v>
      </c>
      <c r="D65" s="3" t="s">
        <v>141</v>
      </c>
      <c r="E65" s="3" t="s">
        <v>388</v>
      </c>
      <c r="F65" s="3" t="s">
        <v>168</v>
      </c>
      <c r="G65" s="27">
        <f>G66</f>
        <v>3</v>
      </c>
    </row>
    <row r="66" spans="1:8">
      <c r="A66" s="25" t="s">
        <v>59</v>
      </c>
      <c r="B66" s="3"/>
      <c r="C66" s="3" t="s">
        <v>140</v>
      </c>
      <c r="D66" s="3" t="s">
        <v>141</v>
      </c>
      <c r="E66" s="3" t="s">
        <v>388</v>
      </c>
      <c r="F66" s="3" t="s">
        <v>60</v>
      </c>
      <c r="G66" s="27">
        <f>2+1</f>
        <v>3</v>
      </c>
    </row>
    <row r="67" spans="1:8">
      <c r="A67" s="25" t="s">
        <v>180</v>
      </c>
      <c r="B67" s="3"/>
      <c r="C67" s="3" t="s">
        <v>140</v>
      </c>
      <c r="D67" s="3" t="s">
        <v>141</v>
      </c>
      <c r="E67" s="3" t="s">
        <v>178</v>
      </c>
      <c r="F67" s="3" t="s">
        <v>168</v>
      </c>
      <c r="G67" s="27">
        <f>G68</f>
        <v>2032.8</v>
      </c>
    </row>
    <row r="68" spans="1:8">
      <c r="A68" s="25" t="s">
        <v>246</v>
      </c>
      <c r="B68" s="3"/>
      <c r="C68" s="3" t="s">
        <v>140</v>
      </c>
      <c r="D68" s="3" t="s">
        <v>141</v>
      </c>
      <c r="E68" s="3" t="s">
        <v>178</v>
      </c>
      <c r="F68" s="3" t="s">
        <v>60</v>
      </c>
      <c r="G68" s="27">
        <f>2033.8-1</f>
        <v>2032.8</v>
      </c>
    </row>
    <row r="69" spans="1:8">
      <c r="A69" s="25" t="s">
        <v>203</v>
      </c>
      <c r="B69" s="3"/>
      <c r="C69" s="3" t="s">
        <v>140</v>
      </c>
      <c r="D69" s="3" t="s">
        <v>141</v>
      </c>
      <c r="E69" s="3" t="s">
        <v>146</v>
      </c>
      <c r="F69" s="3" t="s">
        <v>168</v>
      </c>
      <c r="G69" s="162">
        <f>G70</f>
        <v>120</v>
      </c>
      <c r="H69" s="163"/>
    </row>
    <row r="70" spans="1:8" ht="26.25">
      <c r="A70" s="206" t="s">
        <v>397</v>
      </c>
      <c r="B70" s="3"/>
      <c r="C70" s="199" t="s">
        <v>140</v>
      </c>
      <c r="D70" s="199" t="s">
        <v>141</v>
      </c>
      <c r="E70" s="199" t="s">
        <v>390</v>
      </c>
      <c r="F70" s="199" t="s">
        <v>168</v>
      </c>
      <c r="G70" s="227">
        <f>G71</f>
        <v>120</v>
      </c>
      <c r="H70" s="163"/>
    </row>
    <row r="71" spans="1:8">
      <c r="A71" s="25" t="s">
        <v>59</v>
      </c>
      <c r="B71" s="3"/>
      <c r="C71" s="199" t="s">
        <v>140</v>
      </c>
      <c r="D71" s="199" t="s">
        <v>141</v>
      </c>
      <c r="E71" s="199" t="s">
        <v>390</v>
      </c>
      <c r="F71" s="199" t="s">
        <v>60</v>
      </c>
      <c r="G71" s="227">
        <f>65+55</f>
        <v>120</v>
      </c>
      <c r="H71" s="163"/>
    </row>
    <row r="72" spans="1:8" s="5" customFormat="1" ht="14.25">
      <c r="A72" s="32" t="s">
        <v>200</v>
      </c>
      <c r="B72" s="4" t="s">
        <v>135</v>
      </c>
      <c r="C72" s="4" t="s">
        <v>138</v>
      </c>
      <c r="D72" s="4" t="s">
        <v>166</v>
      </c>
      <c r="E72" s="4" t="s">
        <v>167</v>
      </c>
      <c r="F72" s="4" t="s">
        <v>168</v>
      </c>
      <c r="G72" s="28">
        <f>G91+G73</f>
        <v>1568</v>
      </c>
      <c r="H72" s="205"/>
    </row>
    <row r="73" spans="1:8" s="165" customFormat="1">
      <c r="A73" s="25" t="s">
        <v>336</v>
      </c>
      <c r="B73" s="3"/>
      <c r="C73" s="3" t="s">
        <v>138</v>
      </c>
      <c r="D73" s="3" t="s">
        <v>141</v>
      </c>
      <c r="E73" s="3" t="s">
        <v>167</v>
      </c>
      <c r="F73" s="3" t="s">
        <v>168</v>
      </c>
      <c r="G73" s="27">
        <f>G74+G84+G78</f>
        <v>1568</v>
      </c>
    </row>
    <row r="74" spans="1:8" s="165" customFormat="1" hidden="1">
      <c r="A74" s="25" t="s">
        <v>337</v>
      </c>
      <c r="B74" s="3"/>
      <c r="C74" s="3" t="s">
        <v>138</v>
      </c>
      <c r="D74" s="3" t="s">
        <v>141</v>
      </c>
      <c r="E74" s="3" t="s">
        <v>338</v>
      </c>
      <c r="F74" s="3" t="s">
        <v>168</v>
      </c>
      <c r="G74" s="27">
        <f>G75</f>
        <v>0</v>
      </c>
    </row>
    <row r="75" spans="1:8" s="165" customFormat="1" hidden="1">
      <c r="A75" s="25" t="s">
        <v>339</v>
      </c>
      <c r="B75" s="3"/>
      <c r="C75" s="3" t="s">
        <v>138</v>
      </c>
      <c r="D75" s="3" t="s">
        <v>141</v>
      </c>
      <c r="E75" s="3" t="s">
        <v>340</v>
      </c>
      <c r="F75" s="3" t="s">
        <v>168</v>
      </c>
      <c r="G75" s="27">
        <f>G76</f>
        <v>0</v>
      </c>
    </row>
    <row r="76" spans="1:8" s="165" customFormat="1" hidden="1">
      <c r="A76" s="90" t="s">
        <v>341</v>
      </c>
      <c r="B76" s="3"/>
      <c r="C76" s="3" t="s">
        <v>138</v>
      </c>
      <c r="D76" s="3" t="s">
        <v>141</v>
      </c>
      <c r="E76" s="3" t="s">
        <v>342</v>
      </c>
      <c r="F76" s="3" t="s">
        <v>168</v>
      </c>
      <c r="G76" s="27">
        <f>G77</f>
        <v>0</v>
      </c>
    </row>
    <row r="77" spans="1:8" s="165" customFormat="1" hidden="1">
      <c r="A77" s="25" t="s">
        <v>175</v>
      </c>
      <c r="B77" s="3"/>
      <c r="C77" s="3" t="s">
        <v>138</v>
      </c>
      <c r="D77" s="3" t="s">
        <v>141</v>
      </c>
      <c r="E77" s="3" t="s">
        <v>342</v>
      </c>
      <c r="F77" s="3" t="s">
        <v>134</v>
      </c>
      <c r="G77" s="27">
        <v>0</v>
      </c>
    </row>
    <row r="78" spans="1:8" s="165" customFormat="1">
      <c r="A78" s="90" t="s">
        <v>347</v>
      </c>
      <c r="B78" s="29"/>
      <c r="C78" s="29" t="s">
        <v>138</v>
      </c>
      <c r="D78" s="29" t="s">
        <v>141</v>
      </c>
      <c r="E78" s="29" t="s">
        <v>348</v>
      </c>
      <c r="F78" s="3" t="s">
        <v>168</v>
      </c>
      <c r="G78" s="162">
        <f>G79</f>
        <v>530</v>
      </c>
      <c r="H78" s="163"/>
    </row>
    <row r="79" spans="1:8" s="165" customFormat="1" ht="31.5" customHeight="1">
      <c r="A79" s="90" t="s">
        <v>405</v>
      </c>
      <c r="B79" s="29"/>
      <c r="C79" s="29" t="s">
        <v>138</v>
      </c>
      <c r="D79" s="29" t="s">
        <v>141</v>
      </c>
      <c r="E79" s="29" t="s">
        <v>406</v>
      </c>
      <c r="F79" s="3" t="s">
        <v>168</v>
      </c>
      <c r="G79" s="162">
        <f>G80+G82</f>
        <v>530</v>
      </c>
      <c r="H79" s="163"/>
    </row>
    <row r="80" spans="1:8" s="165" customFormat="1" ht="81" customHeight="1">
      <c r="A80" s="90" t="s">
        <v>407</v>
      </c>
      <c r="B80" s="29"/>
      <c r="C80" s="29" t="s">
        <v>138</v>
      </c>
      <c r="D80" s="29" t="s">
        <v>141</v>
      </c>
      <c r="E80" s="29" t="s">
        <v>404</v>
      </c>
      <c r="F80" s="3" t="s">
        <v>168</v>
      </c>
      <c r="G80" s="162">
        <f>G81</f>
        <v>230</v>
      </c>
      <c r="H80" s="163"/>
    </row>
    <row r="81" spans="1:8" s="165" customFormat="1">
      <c r="A81" s="90" t="s">
        <v>175</v>
      </c>
      <c r="B81" s="29"/>
      <c r="C81" s="29" t="s">
        <v>138</v>
      </c>
      <c r="D81" s="29" t="s">
        <v>141</v>
      </c>
      <c r="E81" s="29" t="s">
        <v>404</v>
      </c>
      <c r="F81" s="3" t="s">
        <v>134</v>
      </c>
      <c r="G81" s="162">
        <v>230</v>
      </c>
      <c r="H81" s="163"/>
    </row>
    <row r="82" spans="1:8" s="165" customFormat="1" ht="64.5">
      <c r="A82" s="90" t="s">
        <v>409</v>
      </c>
      <c r="B82" s="29"/>
      <c r="C82" s="29" t="s">
        <v>138</v>
      </c>
      <c r="D82" s="29" t="s">
        <v>141</v>
      </c>
      <c r="E82" s="29" t="s">
        <v>408</v>
      </c>
      <c r="F82" s="3" t="s">
        <v>168</v>
      </c>
      <c r="G82" s="162">
        <f>G83</f>
        <v>300</v>
      </c>
      <c r="H82" s="163"/>
    </row>
    <row r="83" spans="1:8" s="165" customFormat="1">
      <c r="A83" s="90" t="s">
        <v>175</v>
      </c>
      <c r="B83" s="29"/>
      <c r="C83" s="29" t="s">
        <v>138</v>
      </c>
      <c r="D83" s="29" t="s">
        <v>141</v>
      </c>
      <c r="E83" s="29" t="s">
        <v>408</v>
      </c>
      <c r="F83" s="3" t="s">
        <v>134</v>
      </c>
      <c r="G83" s="162">
        <v>300</v>
      </c>
      <c r="H83" s="163"/>
    </row>
    <row r="84" spans="1:8" s="165" customFormat="1">
      <c r="A84" s="25" t="s">
        <v>203</v>
      </c>
      <c r="B84" s="3" t="s">
        <v>135</v>
      </c>
      <c r="C84" s="3" t="s">
        <v>138</v>
      </c>
      <c r="D84" s="3" t="s">
        <v>141</v>
      </c>
      <c r="E84" s="3" t="s">
        <v>146</v>
      </c>
      <c r="F84" s="3" t="s">
        <v>168</v>
      </c>
      <c r="G84" s="33">
        <f>G87+G89+G85</f>
        <v>1038</v>
      </c>
    </row>
    <row r="85" spans="1:8" s="165" customFormat="1" ht="26.25">
      <c r="A85" s="81" t="s">
        <v>433</v>
      </c>
      <c r="B85" s="3"/>
      <c r="C85" s="3" t="s">
        <v>138</v>
      </c>
      <c r="D85" s="3" t="s">
        <v>141</v>
      </c>
      <c r="E85" s="3" t="s">
        <v>85</v>
      </c>
      <c r="F85" s="3" t="s">
        <v>168</v>
      </c>
      <c r="G85" s="33">
        <f>G86</f>
        <v>498</v>
      </c>
    </row>
    <row r="86" spans="1:8" s="165" customFormat="1">
      <c r="A86" s="25" t="s">
        <v>175</v>
      </c>
      <c r="B86" s="3"/>
      <c r="C86" s="3" t="s">
        <v>138</v>
      </c>
      <c r="D86" s="3" t="s">
        <v>141</v>
      </c>
      <c r="E86" s="3" t="s">
        <v>85</v>
      </c>
      <c r="F86" s="3" t="s">
        <v>134</v>
      </c>
      <c r="G86" s="33">
        <f>99+300+99</f>
        <v>498</v>
      </c>
    </row>
    <row r="87" spans="1:8" s="165" customFormat="1" ht="26.25">
      <c r="A87" s="25" t="s">
        <v>434</v>
      </c>
      <c r="B87" s="3" t="s">
        <v>135</v>
      </c>
      <c r="C87" s="3" t="s">
        <v>138</v>
      </c>
      <c r="D87" s="3" t="s">
        <v>141</v>
      </c>
      <c r="E87" s="3" t="s">
        <v>343</v>
      </c>
      <c r="F87" s="3" t="s">
        <v>168</v>
      </c>
      <c r="G87" s="33">
        <f>G88</f>
        <v>310</v>
      </c>
    </row>
    <row r="88" spans="1:8" s="165" customFormat="1">
      <c r="A88" s="25" t="s">
        <v>175</v>
      </c>
      <c r="B88" s="3" t="s">
        <v>135</v>
      </c>
      <c r="C88" s="3" t="s">
        <v>138</v>
      </c>
      <c r="D88" s="3" t="s">
        <v>141</v>
      </c>
      <c r="E88" s="3" t="s">
        <v>343</v>
      </c>
      <c r="F88" s="3" t="s">
        <v>134</v>
      </c>
      <c r="G88" s="33">
        <f>300+10</f>
        <v>310</v>
      </c>
    </row>
    <row r="89" spans="1:8" s="165" customFormat="1" ht="42" customHeight="1">
      <c r="A89" s="25" t="s">
        <v>435</v>
      </c>
      <c r="B89" s="3" t="s">
        <v>135</v>
      </c>
      <c r="C89" s="3" t="s">
        <v>138</v>
      </c>
      <c r="D89" s="3" t="s">
        <v>141</v>
      </c>
      <c r="E89" s="3" t="s">
        <v>344</v>
      </c>
      <c r="F89" s="3" t="s">
        <v>168</v>
      </c>
      <c r="G89" s="33">
        <f>G90</f>
        <v>230</v>
      </c>
    </row>
    <row r="90" spans="1:8" s="165" customFormat="1">
      <c r="A90" s="25" t="s">
        <v>175</v>
      </c>
      <c r="B90" s="3" t="s">
        <v>135</v>
      </c>
      <c r="C90" s="3" t="s">
        <v>138</v>
      </c>
      <c r="D90" s="3" t="s">
        <v>141</v>
      </c>
      <c r="E90" s="3" t="s">
        <v>344</v>
      </c>
      <c r="F90" s="3" t="s">
        <v>134</v>
      </c>
      <c r="G90" s="33">
        <v>230</v>
      </c>
    </row>
    <row r="91" spans="1:8" s="14" customFormat="1" hidden="1">
      <c r="A91" s="25" t="s">
        <v>81</v>
      </c>
      <c r="B91" s="3" t="s">
        <v>135</v>
      </c>
      <c r="C91" s="3" t="s">
        <v>138</v>
      </c>
      <c r="D91" s="3" t="s">
        <v>143</v>
      </c>
      <c r="E91" s="3" t="s">
        <v>167</v>
      </c>
      <c r="F91" s="3" t="s">
        <v>168</v>
      </c>
      <c r="G91" s="27">
        <f>G92</f>
        <v>0</v>
      </c>
    </row>
    <row r="92" spans="1:8" hidden="1">
      <c r="A92" s="25" t="s">
        <v>199</v>
      </c>
      <c r="B92" s="3" t="s">
        <v>135</v>
      </c>
      <c r="C92" s="3" t="s">
        <v>138</v>
      </c>
      <c r="D92" s="3" t="s">
        <v>143</v>
      </c>
      <c r="E92" s="3" t="s">
        <v>144</v>
      </c>
      <c r="F92" s="3" t="s">
        <v>168</v>
      </c>
      <c r="G92" s="27">
        <f>G93</f>
        <v>0</v>
      </c>
    </row>
    <row r="93" spans="1:8" hidden="1">
      <c r="A93" s="25" t="s">
        <v>175</v>
      </c>
      <c r="B93" s="3" t="s">
        <v>135</v>
      </c>
      <c r="C93" s="3" t="s">
        <v>138</v>
      </c>
      <c r="D93" s="3" t="s">
        <v>143</v>
      </c>
      <c r="E93" s="3" t="s">
        <v>144</v>
      </c>
      <c r="F93" s="3" t="s">
        <v>134</v>
      </c>
      <c r="G93" s="27">
        <v>0</v>
      </c>
    </row>
    <row r="94" spans="1:8" ht="26.25" hidden="1">
      <c r="A94" s="68" t="s">
        <v>240</v>
      </c>
      <c r="B94" s="3"/>
      <c r="C94" s="3" t="s">
        <v>138</v>
      </c>
      <c r="D94" s="3" t="s">
        <v>143</v>
      </c>
      <c r="E94" s="3" t="s">
        <v>239</v>
      </c>
      <c r="F94" s="3" t="s">
        <v>168</v>
      </c>
      <c r="G94" s="27"/>
    </row>
    <row r="95" spans="1:8" hidden="1">
      <c r="A95" s="25" t="s">
        <v>175</v>
      </c>
      <c r="B95" s="3"/>
      <c r="C95" s="3" t="s">
        <v>138</v>
      </c>
      <c r="D95" s="3" t="s">
        <v>143</v>
      </c>
      <c r="E95" s="3" t="s">
        <v>239</v>
      </c>
      <c r="F95" s="3" t="s">
        <v>134</v>
      </c>
      <c r="G95" s="27"/>
    </row>
    <row r="96" spans="1:8" s="5" customFormat="1" ht="14.25">
      <c r="A96" s="32" t="s">
        <v>201</v>
      </c>
      <c r="B96" s="4" t="s">
        <v>135</v>
      </c>
      <c r="C96" s="4" t="s">
        <v>145</v>
      </c>
      <c r="D96" s="4" t="s">
        <v>166</v>
      </c>
      <c r="E96" s="4" t="s">
        <v>167</v>
      </c>
      <c r="F96" s="4" t="s">
        <v>168</v>
      </c>
      <c r="G96" s="28">
        <f>G97+G113</f>
        <v>6690.4</v>
      </c>
    </row>
    <row r="97" spans="1:7">
      <c r="A97" s="25" t="s">
        <v>250</v>
      </c>
      <c r="B97" s="3" t="s">
        <v>135</v>
      </c>
      <c r="C97" s="3" t="s">
        <v>145</v>
      </c>
      <c r="D97" s="3" t="s">
        <v>136</v>
      </c>
      <c r="E97" s="3" t="s">
        <v>167</v>
      </c>
      <c r="F97" s="3" t="s">
        <v>168</v>
      </c>
      <c r="G97" s="27">
        <f>G103+G98</f>
        <v>4720.3999999999996</v>
      </c>
    </row>
    <row r="98" spans="1:7">
      <c r="A98" s="25" t="s">
        <v>35</v>
      </c>
      <c r="B98" s="3"/>
      <c r="C98" s="3" t="s">
        <v>145</v>
      </c>
      <c r="D98" s="3" t="s">
        <v>136</v>
      </c>
      <c r="E98" s="3" t="s">
        <v>36</v>
      </c>
      <c r="F98" s="3" t="s">
        <v>168</v>
      </c>
      <c r="G98" s="27">
        <f>G99+G101</f>
        <v>3521.4</v>
      </c>
    </row>
    <row r="99" spans="1:7" ht="39.75" customHeight="1">
      <c r="A99" s="25" t="s">
        <v>372</v>
      </c>
      <c r="B99" s="3"/>
      <c r="C99" s="3" t="s">
        <v>145</v>
      </c>
      <c r="D99" s="3" t="s">
        <v>136</v>
      </c>
      <c r="E99" s="3" t="s">
        <v>181</v>
      </c>
      <c r="F99" s="3" t="s">
        <v>168</v>
      </c>
      <c r="G99" s="27">
        <f>G100</f>
        <v>3221.4</v>
      </c>
    </row>
    <row r="100" spans="1:7">
      <c r="A100" s="25" t="s">
        <v>183</v>
      </c>
      <c r="B100" s="3"/>
      <c r="C100" s="3" t="s">
        <v>145</v>
      </c>
      <c r="D100" s="3" t="s">
        <v>136</v>
      </c>
      <c r="E100" s="3" t="s">
        <v>181</v>
      </c>
      <c r="F100" s="3" t="s">
        <v>182</v>
      </c>
      <c r="G100" s="27">
        <f>1421.4+1000+800</f>
        <v>3221.4</v>
      </c>
    </row>
    <row r="101" spans="1:7" ht="26.25">
      <c r="A101" s="25" t="s">
        <v>431</v>
      </c>
      <c r="B101" s="3"/>
      <c r="C101" s="3" t="s">
        <v>145</v>
      </c>
      <c r="D101" s="3" t="s">
        <v>136</v>
      </c>
      <c r="E101" s="3" t="s">
        <v>430</v>
      </c>
      <c r="F101" s="3" t="s">
        <v>168</v>
      </c>
      <c r="G101" s="27">
        <f>G102</f>
        <v>300</v>
      </c>
    </row>
    <row r="102" spans="1:7">
      <c r="A102" s="25" t="s">
        <v>183</v>
      </c>
      <c r="B102" s="3"/>
      <c r="C102" s="3" t="s">
        <v>145</v>
      </c>
      <c r="D102" s="3" t="s">
        <v>136</v>
      </c>
      <c r="E102" s="3" t="s">
        <v>430</v>
      </c>
      <c r="F102" s="3" t="s">
        <v>182</v>
      </c>
      <c r="G102" s="27">
        <v>300</v>
      </c>
    </row>
    <row r="103" spans="1:7">
      <c r="A103" s="25" t="s">
        <v>90</v>
      </c>
      <c r="B103" s="3"/>
      <c r="C103" s="3" t="s">
        <v>145</v>
      </c>
      <c r="D103" s="3" t="s">
        <v>136</v>
      </c>
      <c r="E103" s="3" t="s">
        <v>146</v>
      </c>
      <c r="F103" s="3" t="s">
        <v>168</v>
      </c>
      <c r="G103" s="27">
        <f>G107+G109+G111+G104</f>
        <v>1199</v>
      </c>
    </row>
    <row r="104" spans="1:7" ht="39">
      <c r="A104" s="195" t="s">
        <v>400</v>
      </c>
      <c r="B104" s="3"/>
      <c r="C104" s="3" t="s">
        <v>145</v>
      </c>
      <c r="D104" s="3" t="s">
        <v>136</v>
      </c>
      <c r="E104" s="3" t="s">
        <v>399</v>
      </c>
      <c r="F104" s="3" t="s">
        <v>168</v>
      </c>
      <c r="G104" s="27">
        <f>G105+G106</f>
        <v>319</v>
      </c>
    </row>
    <row r="105" spans="1:7">
      <c r="A105" s="25" t="s">
        <v>251</v>
      </c>
      <c r="B105" s="3"/>
      <c r="C105" s="3" t="s">
        <v>145</v>
      </c>
      <c r="D105" s="3" t="s">
        <v>136</v>
      </c>
      <c r="E105" s="3" t="s">
        <v>399</v>
      </c>
      <c r="F105" s="3" t="s">
        <v>149</v>
      </c>
      <c r="G105" s="27">
        <f>220+99</f>
        <v>319</v>
      </c>
    </row>
    <row r="106" spans="1:7" hidden="1">
      <c r="A106" s="25" t="s">
        <v>175</v>
      </c>
      <c r="B106" s="3"/>
      <c r="C106" s="3" t="s">
        <v>145</v>
      </c>
      <c r="D106" s="3" t="s">
        <v>136</v>
      </c>
      <c r="E106" s="3" t="s">
        <v>399</v>
      </c>
      <c r="F106" s="3" t="s">
        <v>134</v>
      </c>
      <c r="G106" s="27">
        <v>0</v>
      </c>
    </row>
    <row r="107" spans="1:7" ht="39">
      <c r="A107" s="25" t="s">
        <v>417</v>
      </c>
      <c r="B107" s="3"/>
      <c r="C107" s="3" t="s">
        <v>145</v>
      </c>
      <c r="D107" s="3" t="s">
        <v>136</v>
      </c>
      <c r="E107" s="3" t="s">
        <v>416</v>
      </c>
      <c r="F107" s="3" t="s">
        <v>168</v>
      </c>
      <c r="G107" s="27">
        <f>G108</f>
        <v>880</v>
      </c>
    </row>
    <row r="108" spans="1:7">
      <c r="A108" s="25" t="s">
        <v>175</v>
      </c>
      <c r="B108" s="3"/>
      <c r="C108" s="3" t="s">
        <v>145</v>
      </c>
      <c r="D108" s="3" t="s">
        <v>136</v>
      </c>
      <c r="E108" s="3" t="s">
        <v>416</v>
      </c>
      <c r="F108" s="3" t="s">
        <v>134</v>
      </c>
      <c r="G108" s="27">
        <f>520+180+80+100</f>
        <v>880</v>
      </c>
    </row>
    <row r="109" spans="1:7" ht="39" hidden="1">
      <c r="A109" s="25" t="s">
        <v>351</v>
      </c>
      <c r="B109" s="3"/>
      <c r="C109" s="3" t="s">
        <v>145</v>
      </c>
      <c r="D109" s="3" t="s">
        <v>136</v>
      </c>
      <c r="E109" s="3" t="s">
        <v>83</v>
      </c>
      <c r="F109" s="3" t="s">
        <v>168</v>
      </c>
      <c r="G109" s="27">
        <f>G110</f>
        <v>0</v>
      </c>
    </row>
    <row r="110" spans="1:7" hidden="1">
      <c r="A110" s="25" t="s">
        <v>175</v>
      </c>
      <c r="B110" s="3"/>
      <c r="C110" s="3" t="s">
        <v>145</v>
      </c>
      <c r="D110" s="3" t="s">
        <v>136</v>
      </c>
      <c r="E110" s="3" t="s">
        <v>83</v>
      </c>
      <c r="F110" s="3" t="s">
        <v>134</v>
      </c>
      <c r="G110" s="27">
        <v>0</v>
      </c>
    </row>
    <row r="111" spans="1:7" ht="26.25" hidden="1">
      <c r="A111" s="25" t="s">
        <v>352</v>
      </c>
      <c r="B111" s="3"/>
      <c r="C111" s="3" t="s">
        <v>145</v>
      </c>
      <c r="D111" s="3" t="s">
        <v>136</v>
      </c>
      <c r="E111" s="3" t="s">
        <v>353</v>
      </c>
      <c r="F111" s="3" t="s">
        <v>168</v>
      </c>
      <c r="G111" s="27">
        <f>G112</f>
        <v>0</v>
      </c>
    </row>
    <row r="112" spans="1:7" hidden="1">
      <c r="A112" s="25" t="s">
        <v>251</v>
      </c>
      <c r="B112" s="3"/>
      <c r="C112" s="3" t="s">
        <v>145</v>
      </c>
      <c r="D112" s="3" t="s">
        <v>136</v>
      </c>
      <c r="E112" s="3" t="s">
        <v>353</v>
      </c>
      <c r="F112" s="3" t="s">
        <v>149</v>
      </c>
      <c r="G112" s="27">
        <v>0</v>
      </c>
    </row>
    <row r="113" spans="1:7" s="14" customFormat="1">
      <c r="A113" s="25" t="s">
        <v>204</v>
      </c>
      <c r="B113" s="3" t="s">
        <v>135</v>
      </c>
      <c r="C113" s="3" t="s">
        <v>145</v>
      </c>
      <c r="D113" s="3" t="s">
        <v>140</v>
      </c>
      <c r="E113" s="3" t="s">
        <v>167</v>
      </c>
      <c r="F113" s="3" t="s">
        <v>168</v>
      </c>
      <c r="G113" s="27">
        <f>+G116+G118+G114+G120</f>
        <v>1970</v>
      </c>
    </row>
    <row r="114" spans="1:7" s="14" customFormat="1" hidden="1">
      <c r="A114" s="25" t="s">
        <v>270</v>
      </c>
      <c r="B114" s="3"/>
      <c r="C114" s="3" t="s">
        <v>145</v>
      </c>
      <c r="D114" s="3" t="s">
        <v>140</v>
      </c>
      <c r="E114" s="3" t="s">
        <v>41</v>
      </c>
      <c r="F114" s="3" t="s">
        <v>168</v>
      </c>
      <c r="G114" s="27">
        <f>G115</f>
        <v>0</v>
      </c>
    </row>
    <row r="115" spans="1:7" s="14" customFormat="1" hidden="1">
      <c r="A115" s="25" t="s">
        <v>175</v>
      </c>
      <c r="B115" s="3"/>
      <c r="C115" s="3" t="s">
        <v>145</v>
      </c>
      <c r="D115" s="3" t="s">
        <v>140</v>
      </c>
      <c r="E115" s="3" t="s">
        <v>41</v>
      </c>
      <c r="F115" s="3" t="s">
        <v>134</v>
      </c>
      <c r="G115" s="27">
        <v>0</v>
      </c>
    </row>
    <row r="116" spans="1:7" hidden="1">
      <c r="A116" s="25" t="s">
        <v>205</v>
      </c>
      <c r="B116" s="3" t="s">
        <v>135</v>
      </c>
      <c r="C116" s="3" t="s">
        <v>145</v>
      </c>
      <c r="D116" s="3" t="s">
        <v>140</v>
      </c>
      <c r="E116" s="3" t="s">
        <v>147</v>
      </c>
      <c r="F116" s="3" t="s">
        <v>168</v>
      </c>
      <c r="G116" s="27">
        <f>G117</f>
        <v>0</v>
      </c>
    </row>
    <row r="117" spans="1:7" hidden="1">
      <c r="A117" s="25" t="s">
        <v>175</v>
      </c>
      <c r="B117" s="3" t="s">
        <v>135</v>
      </c>
      <c r="C117" s="3" t="s">
        <v>145</v>
      </c>
      <c r="D117" s="3" t="s">
        <v>140</v>
      </c>
      <c r="E117" s="3" t="s">
        <v>147</v>
      </c>
      <c r="F117" s="3" t="s">
        <v>134</v>
      </c>
      <c r="G117" s="27"/>
    </row>
    <row r="118" spans="1:7" hidden="1">
      <c r="A118" s="25" t="s">
        <v>227</v>
      </c>
      <c r="B118" s="3" t="s">
        <v>135</v>
      </c>
      <c r="C118" s="3" t="s">
        <v>145</v>
      </c>
      <c r="D118" s="3" t="s">
        <v>140</v>
      </c>
      <c r="E118" s="3" t="s">
        <v>172</v>
      </c>
      <c r="F118" s="3" t="s">
        <v>168</v>
      </c>
      <c r="G118" s="27">
        <f>G119</f>
        <v>0</v>
      </c>
    </row>
    <row r="119" spans="1:7" hidden="1">
      <c r="A119" s="25" t="s">
        <v>175</v>
      </c>
      <c r="B119" s="3" t="s">
        <v>135</v>
      </c>
      <c r="C119" s="3" t="s">
        <v>145</v>
      </c>
      <c r="D119" s="3" t="s">
        <v>140</v>
      </c>
      <c r="E119" s="3" t="s">
        <v>172</v>
      </c>
      <c r="F119" s="3" t="s">
        <v>134</v>
      </c>
      <c r="G119" s="27">
        <v>0</v>
      </c>
    </row>
    <row r="120" spans="1:7">
      <c r="A120" s="25" t="s">
        <v>90</v>
      </c>
      <c r="B120" s="3"/>
      <c r="C120" s="3" t="s">
        <v>145</v>
      </c>
      <c r="D120" s="3" t="s">
        <v>140</v>
      </c>
      <c r="E120" s="3" t="s">
        <v>146</v>
      </c>
      <c r="F120" s="3" t="s">
        <v>168</v>
      </c>
      <c r="G120" s="27">
        <f>G121</f>
        <v>1970</v>
      </c>
    </row>
    <row r="121" spans="1:7" ht="26.25">
      <c r="A121" s="25" t="s">
        <v>415</v>
      </c>
      <c r="B121" s="3"/>
      <c r="C121" s="3" t="s">
        <v>145</v>
      </c>
      <c r="D121" s="3" t="s">
        <v>140</v>
      </c>
      <c r="E121" s="3" t="s">
        <v>414</v>
      </c>
      <c r="F121" s="3" t="s">
        <v>168</v>
      </c>
      <c r="G121" s="27">
        <f>G122</f>
        <v>1970</v>
      </c>
    </row>
    <row r="122" spans="1:7">
      <c r="A122" s="25" t="s">
        <v>251</v>
      </c>
      <c r="B122" s="3"/>
      <c r="C122" s="3" t="s">
        <v>145</v>
      </c>
      <c r="D122" s="3" t="s">
        <v>140</v>
      </c>
      <c r="E122" s="3" t="s">
        <v>414</v>
      </c>
      <c r="F122" s="3" t="s">
        <v>134</v>
      </c>
      <c r="G122" s="27">
        <v>1970</v>
      </c>
    </row>
    <row r="123" spans="1:7" s="5" customFormat="1" ht="14.25">
      <c r="A123" s="32" t="s">
        <v>208</v>
      </c>
      <c r="B123" s="4" t="s">
        <v>135</v>
      </c>
      <c r="C123" s="4" t="s">
        <v>148</v>
      </c>
      <c r="D123" s="4" t="s">
        <v>166</v>
      </c>
      <c r="E123" s="4" t="s">
        <v>167</v>
      </c>
      <c r="F123" s="4" t="s">
        <v>168</v>
      </c>
      <c r="G123" s="28">
        <f>G124+G142+G173+G177</f>
        <v>75752.599999999991</v>
      </c>
    </row>
    <row r="124" spans="1:7" s="14" customFormat="1">
      <c r="A124" s="25" t="s">
        <v>223</v>
      </c>
      <c r="B124" s="3" t="s">
        <v>161</v>
      </c>
      <c r="C124" s="3" t="s">
        <v>148</v>
      </c>
      <c r="D124" s="3" t="s">
        <v>131</v>
      </c>
      <c r="E124" s="3" t="s">
        <v>167</v>
      </c>
      <c r="F124" s="3" t="s">
        <v>168</v>
      </c>
      <c r="G124" s="27">
        <f>G125+G128+G138</f>
        <v>43661</v>
      </c>
    </row>
    <row r="125" spans="1:7" s="14" customFormat="1">
      <c r="A125" s="25" t="s">
        <v>271</v>
      </c>
      <c r="B125" s="3"/>
      <c r="C125" s="3" t="s">
        <v>148</v>
      </c>
      <c r="D125" s="3" t="s">
        <v>131</v>
      </c>
      <c r="E125" s="3" t="s">
        <v>43</v>
      </c>
      <c r="F125" s="3" t="s">
        <v>168</v>
      </c>
      <c r="G125" s="27">
        <f>G126</f>
        <v>11113.4</v>
      </c>
    </row>
    <row r="126" spans="1:7" s="9" customFormat="1">
      <c r="A126" s="25" t="s">
        <v>44</v>
      </c>
      <c r="B126" s="3" t="s">
        <v>161</v>
      </c>
      <c r="C126" s="3" t="s">
        <v>148</v>
      </c>
      <c r="D126" s="3" t="s">
        <v>131</v>
      </c>
      <c r="E126" s="3" t="s">
        <v>45</v>
      </c>
      <c r="F126" s="3" t="s">
        <v>168</v>
      </c>
      <c r="G126" s="27">
        <f>G127</f>
        <v>11113.4</v>
      </c>
    </row>
    <row r="127" spans="1:7" ht="26.25">
      <c r="A127" s="25" t="s">
        <v>46</v>
      </c>
      <c r="B127" s="3" t="s">
        <v>161</v>
      </c>
      <c r="C127" s="3" t="s">
        <v>148</v>
      </c>
      <c r="D127" s="3" t="s">
        <v>131</v>
      </c>
      <c r="E127" s="3" t="s">
        <v>45</v>
      </c>
      <c r="F127" s="3" t="s">
        <v>47</v>
      </c>
      <c r="G127" s="27">
        <v>11113.4</v>
      </c>
    </row>
    <row r="128" spans="1:7">
      <c r="A128" s="25" t="s">
        <v>68</v>
      </c>
      <c r="B128" s="3"/>
      <c r="C128" s="3" t="s">
        <v>148</v>
      </c>
      <c r="D128" s="3" t="s">
        <v>131</v>
      </c>
      <c r="E128" s="3" t="s">
        <v>93</v>
      </c>
      <c r="F128" s="3" t="s">
        <v>168</v>
      </c>
      <c r="G128" s="27">
        <f>G129</f>
        <v>89.800000000000011</v>
      </c>
    </row>
    <row r="129" spans="1:7" ht="64.5">
      <c r="A129" s="25" t="s">
        <v>96</v>
      </c>
      <c r="B129" s="3"/>
      <c r="C129" s="3" t="s">
        <v>148</v>
      </c>
      <c r="D129" s="3" t="s">
        <v>131</v>
      </c>
      <c r="E129" s="3" t="s">
        <v>94</v>
      </c>
      <c r="F129" s="3" t="s">
        <v>168</v>
      </c>
      <c r="G129" s="27">
        <f>G130+G135+G133</f>
        <v>89.800000000000011</v>
      </c>
    </row>
    <row r="130" spans="1:7" ht="51.75" hidden="1">
      <c r="A130" s="25" t="s">
        <v>120</v>
      </c>
      <c r="B130" s="3"/>
      <c r="C130" s="3" t="s">
        <v>148</v>
      </c>
      <c r="D130" s="3" t="s">
        <v>131</v>
      </c>
      <c r="E130" s="3" t="s">
        <v>97</v>
      </c>
      <c r="F130" s="3" t="s">
        <v>168</v>
      </c>
      <c r="G130" s="27">
        <f>G131+G132</f>
        <v>0</v>
      </c>
    </row>
    <row r="131" spans="1:7" ht="26.25" hidden="1">
      <c r="A131" s="25" t="s">
        <v>46</v>
      </c>
      <c r="B131" s="3"/>
      <c r="C131" s="3" t="s">
        <v>148</v>
      </c>
      <c r="D131" s="3" t="s">
        <v>131</v>
      </c>
      <c r="E131" s="3" t="s">
        <v>97</v>
      </c>
      <c r="F131" s="3" t="s">
        <v>47</v>
      </c>
      <c r="G131" s="27">
        <v>0</v>
      </c>
    </row>
    <row r="132" spans="1:7" ht="26.25" hidden="1">
      <c r="A132" s="25" t="s">
        <v>46</v>
      </c>
      <c r="B132" s="3"/>
      <c r="C132" s="3" t="s">
        <v>148</v>
      </c>
      <c r="D132" s="3" t="s">
        <v>131</v>
      </c>
      <c r="E132" s="3" t="s">
        <v>97</v>
      </c>
      <c r="F132" s="3" t="s">
        <v>53</v>
      </c>
      <c r="G132" s="27">
        <f>16.8-16.8</f>
        <v>0</v>
      </c>
    </row>
    <row r="133" spans="1:7" ht="51.75">
      <c r="A133" s="90" t="s">
        <v>307</v>
      </c>
      <c r="B133" s="3" t="s">
        <v>131</v>
      </c>
      <c r="C133" s="3" t="s">
        <v>148</v>
      </c>
      <c r="D133" s="3" t="s">
        <v>131</v>
      </c>
      <c r="E133" s="3" t="s">
        <v>306</v>
      </c>
      <c r="F133" s="3" t="s">
        <v>168</v>
      </c>
      <c r="G133" s="27">
        <f>G134</f>
        <v>47.1</v>
      </c>
    </row>
    <row r="134" spans="1:7">
      <c r="A134" s="25" t="s">
        <v>52</v>
      </c>
      <c r="B134" s="3" t="s">
        <v>131</v>
      </c>
      <c r="C134" s="3" t="s">
        <v>148</v>
      </c>
      <c r="D134" s="3" t="s">
        <v>131</v>
      </c>
      <c r="E134" s="3" t="s">
        <v>306</v>
      </c>
      <c r="F134" s="3" t="s">
        <v>53</v>
      </c>
      <c r="G134" s="27">
        <v>47.1</v>
      </c>
    </row>
    <row r="135" spans="1:7" ht="90">
      <c r="A135" s="90" t="s">
        <v>283</v>
      </c>
      <c r="B135" s="3"/>
      <c r="C135" s="3" t="s">
        <v>148</v>
      </c>
      <c r="D135" s="3" t="s">
        <v>131</v>
      </c>
      <c r="E135" s="3" t="s">
        <v>284</v>
      </c>
      <c r="F135" s="3" t="s">
        <v>168</v>
      </c>
      <c r="G135" s="27">
        <f>G137+G136</f>
        <v>42.7</v>
      </c>
    </row>
    <row r="136" spans="1:7" ht="26.25">
      <c r="A136" s="25" t="s">
        <v>46</v>
      </c>
      <c r="B136" s="3"/>
      <c r="C136" s="3" t="s">
        <v>148</v>
      </c>
      <c r="D136" s="3" t="s">
        <v>131</v>
      </c>
      <c r="E136" s="3" t="s">
        <v>284</v>
      </c>
      <c r="F136" s="3" t="s">
        <v>47</v>
      </c>
      <c r="G136" s="27">
        <v>42.7</v>
      </c>
    </row>
    <row r="137" spans="1:7" hidden="1">
      <c r="A137" s="25" t="s">
        <v>52</v>
      </c>
      <c r="B137" s="3"/>
      <c r="C137" s="3" t="s">
        <v>148</v>
      </c>
      <c r="D137" s="3" t="s">
        <v>131</v>
      </c>
      <c r="E137" s="3" t="s">
        <v>284</v>
      </c>
      <c r="F137" s="3" t="s">
        <v>53</v>
      </c>
      <c r="G137" s="27">
        <f>40.6-40.6</f>
        <v>0</v>
      </c>
    </row>
    <row r="138" spans="1:7">
      <c r="A138" s="25" t="s">
        <v>90</v>
      </c>
      <c r="B138" s="3"/>
      <c r="C138" s="3" t="s">
        <v>148</v>
      </c>
      <c r="D138" s="3" t="s">
        <v>131</v>
      </c>
      <c r="E138" s="3" t="s">
        <v>146</v>
      </c>
      <c r="F138" s="3" t="s">
        <v>168</v>
      </c>
      <c r="G138" s="27">
        <f>G139</f>
        <v>32457.8</v>
      </c>
    </row>
    <row r="139" spans="1:7">
      <c r="A139" s="25" t="s">
        <v>391</v>
      </c>
      <c r="B139" s="3"/>
      <c r="C139" s="3" t="s">
        <v>148</v>
      </c>
      <c r="D139" s="3" t="s">
        <v>131</v>
      </c>
      <c r="E139" s="3" t="s">
        <v>392</v>
      </c>
      <c r="F139" s="3" t="s">
        <v>168</v>
      </c>
      <c r="G139" s="27">
        <f>G140+G141</f>
        <v>32457.8</v>
      </c>
    </row>
    <row r="140" spans="1:7">
      <c r="A140" s="25" t="s">
        <v>251</v>
      </c>
      <c r="B140" s="3"/>
      <c r="C140" s="3" t="s">
        <v>148</v>
      </c>
      <c r="D140" s="3" t="s">
        <v>131</v>
      </c>
      <c r="E140" s="3" t="s">
        <v>392</v>
      </c>
      <c r="F140" s="3" t="s">
        <v>149</v>
      </c>
      <c r="G140" s="27">
        <v>32394</v>
      </c>
    </row>
    <row r="141" spans="1:7">
      <c r="A141" s="25" t="s">
        <v>175</v>
      </c>
      <c r="B141" s="3"/>
      <c r="C141" s="3" t="s">
        <v>148</v>
      </c>
      <c r="D141" s="3" t="s">
        <v>131</v>
      </c>
      <c r="E141" s="3" t="s">
        <v>392</v>
      </c>
      <c r="F141" s="3" t="s">
        <v>134</v>
      </c>
      <c r="G141" s="27">
        <v>63.8</v>
      </c>
    </row>
    <row r="142" spans="1:7" s="14" customFormat="1">
      <c r="A142" s="25" t="s">
        <v>224</v>
      </c>
      <c r="B142" s="3" t="s">
        <v>162</v>
      </c>
      <c r="C142" s="3" t="s">
        <v>148</v>
      </c>
      <c r="D142" s="3" t="s">
        <v>136</v>
      </c>
      <c r="E142" s="3" t="s">
        <v>167</v>
      </c>
      <c r="F142" s="3" t="s">
        <v>168</v>
      </c>
      <c r="G142" s="27">
        <f>G143+G158+G168+G146+G172+G151</f>
        <v>31317.799999999996</v>
      </c>
    </row>
    <row r="143" spans="1:7" s="14" customFormat="1" ht="16.5" customHeight="1">
      <c r="A143" s="25" t="s">
        <v>272</v>
      </c>
      <c r="B143" s="3"/>
      <c r="C143" s="3" t="s">
        <v>148</v>
      </c>
      <c r="D143" s="3" t="s">
        <v>136</v>
      </c>
      <c r="E143" s="3" t="s">
        <v>49</v>
      </c>
      <c r="F143" s="3" t="s">
        <v>168</v>
      </c>
      <c r="G143" s="27">
        <f>G144</f>
        <v>5264.7</v>
      </c>
    </row>
    <row r="144" spans="1:7" s="9" customFormat="1">
      <c r="A144" s="25" t="s">
        <v>44</v>
      </c>
      <c r="B144" s="3" t="s">
        <v>162</v>
      </c>
      <c r="C144" s="3" t="s">
        <v>148</v>
      </c>
      <c r="D144" s="3" t="s">
        <v>136</v>
      </c>
      <c r="E144" s="3" t="s">
        <v>50</v>
      </c>
      <c r="F144" s="3" t="s">
        <v>168</v>
      </c>
      <c r="G144" s="27">
        <f>G145</f>
        <v>5264.7</v>
      </c>
    </row>
    <row r="145" spans="1:7" ht="26.25">
      <c r="A145" s="25" t="s">
        <v>46</v>
      </c>
      <c r="B145" s="3" t="s">
        <v>162</v>
      </c>
      <c r="C145" s="3" t="s">
        <v>148</v>
      </c>
      <c r="D145" s="3" t="s">
        <v>136</v>
      </c>
      <c r="E145" s="3" t="s">
        <v>50</v>
      </c>
      <c r="F145" s="3" t="s">
        <v>47</v>
      </c>
      <c r="G145" s="27">
        <v>5264.7</v>
      </c>
    </row>
    <row r="146" spans="1:7">
      <c r="A146" s="25" t="s">
        <v>377</v>
      </c>
      <c r="B146" s="3"/>
      <c r="C146" s="3" t="s">
        <v>148</v>
      </c>
      <c r="D146" s="3" t="s">
        <v>136</v>
      </c>
      <c r="E146" s="3" t="s">
        <v>376</v>
      </c>
      <c r="F146" s="3" t="s">
        <v>168</v>
      </c>
      <c r="G146" s="27">
        <f>G149+G147</f>
        <v>2411.8000000000002</v>
      </c>
    </row>
    <row r="147" spans="1:7">
      <c r="A147" s="25" t="s">
        <v>385</v>
      </c>
      <c r="B147" s="3"/>
      <c r="C147" s="3" t="s">
        <v>148</v>
      </c>
      <c r="D147" s="3" t="s">
        <v>136</v>
      </c>
      <c r="E147" s="3" t="s">
        <v>387</v>
      </c>
      <c r="F147" s="3" t="s">
        <v>168</v>
      </c>
      <c r="G147" s="27">
        <f>G148</f>
        <v>4.5</v>
      </c>
    </row>
    <row r="148" spans="1:7">
      <c r="A148" s="25" t="s">
        <v>59</v>
      </c>
      <c r="B148" s="3"/>
      <c r="C148" s="3" t="s">
        <v>148</v>
      </c>
      <c r="D148" s="3" t="s">
        <v>136</v>
      </c>
      <c r="E148" s="3" t="s">
        <v>387</v>
      </c>
      <c r="F148" s="3" t="s">
        <v>60</v>
      </c>
      <c r="G148" s="27">
        <f>3.5+1</f>
        <v>4.5</v>
      </c>
    </row>
    <row r="149" spans="1:7">
      <c r="A149" s="25" t="s">
        <v>219</v>
      </c>
      <c r="B149" s="3"/>
      <c r="C149" s="3" t="s">
        <v>148</v>
      </c>
      <c r="D149" s="3" t="s">
        <v>136</v>
      </c>
      <c r="E149" s="3" t="s">
        <v>378</v>
      </c>
      <c r="F149" s="3" t="s">
        <v>168</v>
      </c>
      <c r="G149" s="27">
        <f>G150</f>
        <v>2407.3000000000002</v>
      </c>
    </row>
    <row r="150" spans="1:7">
      <c r="A150" s="25" t="s">
        <v>59</v>
      </c>
      <c r="B150" s="3"/>
      <c r="C150" s="3" t="s">
        <v>148</v>
      </c>
      <c r="D150" s="3" t="s">
        <v>136</v>
      </c>
      <c r="E150" s="3" t="s">
        <v>378</v>
      </c>
      <c r="F150" s="3" t="s">
        <v>60</v>
      </c>
      <c r="G150" s="27">
        <f>2404-1+4.3</f>
        <v>2407.3000000000002</v>
      </c>
    </row>
    <row r="151" spans="1:7">
      <c r="A151" s="25" t="s">
        <v>354</v>
      </c>
      <c r="B151" s="3"/>
      <c r="C151" s="3" t="s">
        <v>148</v>
      </c>
      <c r="D151" s="3" t="s">
        <v>136</v>
      </c>
      <c r="E151" s="3" t="s">
        <v>355</v>
      </c>
      <c r="F151" s="3" t="s">
        <v>168</v>
      </c>
      <c r="G151" s="27">
        <f>G152+G154+G156</f>
        <v>505.5</v>
      </c>
    </row>
    <row r="152" spans="1:7" ht="26.25">
      <c r="A152" s="25" t="s">
        <v>356</v>
      </c>
      <c r="B152" s="3"/>
      <c r="C152" s="3" t="s">
        <v>148</v>
      </c>
      <c r="D152" s="3" t="s">
        <v>136</v>
      </c>
      <c r="E152" s="3" t="s">
        <v>357</v>
      </c>
      <c r="F152" s="3" t="s">
        <v>168</v>
      </c>
      <c r="G152" s="27">
        <f>G153</f>
        <v>100</v>
      </c>
    </row>
    <row r="153" spans="1:7">
      <c r="A153" s="25" t="s">
        <v>52</v>
      </c>
      <c r="B153" s="3"/>
      <c r="C153" s="3" t="s">
        <v>148</v>
      </c>
      <c r="D153" s="3" t="s">
        <v>136</v>
      </c>
      <c r="E153" s="3" t="s">
        <v>357</v>
      </c>
      <c r="F153" s="3" t="s">
        <v>53</v>
      </c>
      <c r="G153" s="27">
        <v>100</v>
      </c>
    </row>
    <row r="154" spans="1:7">
      <c r="A154" s="25" t="s">
        <v>425</v>
      </c>
      <c r="B154" s="3"/>
      <c r="C154" s="3" t="s">
        <v>148</v>
      </c>
      <c r="D154" s="3" t="s">
        <v>136</v>
      </c>
      <c r="E154" s="3" t="s">
        <v>423</v>
      </c>
      <c r="F154" s="3" t="s">
        <v>168</v>
      </c>
      <c r="G154" s="27">
        <f>G155</f>
        <v>270</v>
      </c>
    </row>
    <row r="155" spans="1:7">
      <c r="A155" s="25" t="s">
        <v>52</v>
      </c>
      <c r="B155" s="3"/>
      <c r="C155" s="3" t="s">
        <v>148</v>
      </c>
      <c r="D155" s="3" t="s">
        <v>136</v>
      </c>
      <c r="E155" s="3" t="s">
        <v>423</v>
      </c>
      <c r="F155" s="3" t="s">
        <v>53</v>
      </c>
      <c r="G155" s="27">
        <v>270</v>
      </c>
    </row>
    <row r="156" spans="1:7" ht="51.75">
      <c r="A156" s="25" t="s">
        <v>426</v>
      </c>
      <c r="B156" s="3"/>
      <c r="C156" s="3" t="s">
        <v>148</v>
      </c>
      <c r="D156" s="3" t="s">
        <v>136</v>
      </c>
      <c r="E156" s="3" t="s">
        <v>424</v>
      </c>
      <c r="F156" s="3" t="s">
        <v>168</v>
      </c>
      <c r="G156" s="27">
        <f>G157</f>
        <v>135.5</v>
      </c>
    </row>
    <row r="157" spans="1:7">
      <c r="A157" s="25" t="s">
        <v>52</v>
      </c>
      <c r="B157" s="3"/>
      <c r="C157" s="3" t="s">
        <v>148</v>
      </c>
      <c r="D157" s="3" t="s">
        <v>136</v>
      </c>
      <c r="E157" s="3" t="s">
        <v>424</v>
      </c>
      <c r="F157" s="3" t="s">
        <v>53</v>
      </c>
      <c r="G157" s="27">
        <v>135.5</v>
      </c>
    </row>
    <row r="158" spans="1:7">
      <c r="A158" s="25" t="s">
        <v>68</v>
      </c>
      <c r="B158" s="3"/>
      <c r="C158" s="3" t="s">
        <v>148</v>
      </c>
      <c r="D158" s="3" t="s">
        <v>136</v>
      </c>
      <c r="E158" s="3" t="s">
        <v>93</v>
      </c>
      <c r="F158" s="3" t="s">
        <v>168</v>
      </c>
      <c r="G158" s="27">
        <f>G159</f>
        <v>11035.199999999999</v>
      </c>
    </row>
    <row r="159" spans="1:7" ht="64.5">
      <c r="A159" s="25" t="s">
        <v>96</v>
      </c>
      <c r="B159" s="3"/>
      <c r="C159" s="3" t="s">
        <v>148</v>
      </c>
      <c r="D159" s="3" t="s">
        <v>136</v>
      </c>
      <c r="E159" s="3" t="s">
        <v>94</v>
      </c>
      <c r="F159" s="3" t="s">
        <v>168</v>
      </c>
      <c r="G159" s="27">
        <f>G160+G164+G166</f>
        <v>11035.199999999999</v>
      </c>
    </row>
    <row r="160" spans="1:7" ht="81.75" customHeight="1">
      <c r="A160" s="25" t="s">
        <v>104</v>
      </c>
      <c r="B160" s="3" t="s">
        <v>162</v>
      </c>
      <c r="C160" s="3" t="s">
        <v>148</v>
      </c>
      <c r="D160" s="3" t="s">
        <v>136</v>
      </c>
      <c r="E160" s="3" t="s">
        <v>111</v>
      </c>
      <c r="F160" s="3" t="s">
        <v>168</v>
      </c>
      <c r="G160" s="27">
        <f>G161</f>
        <v>10752.4</v>
      </c>
    </row>
    <row r="161" spans="1:7" ht="26.25">
      <c r="A161" s="25" t="s">
        <v>46</v>
      </c>
      <c r="B161" s="3" t="s">
        <v>162</v>
      </c>
      <c r="C161" s="3" t="s">
        <v>148</v>
      </c>
      <c r="D161" s="3" t="s">
        <v>136</v>
      </c>
      <c r="E161" s="3" t="s">
        <v>111</v>
      </c>
      <c r="F161" s="3" t="s">
        <v>47</v>
      </c>
      <c r="G161" s="27">
        <v>10752.4</v>
      </c>
    </row>
    <row r="162" spans="1:7" hidden="1">
      <c r="A162" s="25" t="s">
        <v>220</v>
      </c>
      <c r="B162" s="3" t="s">
        <v>162</v>
      </c>
      <c r="C162" s="3" t="s">
        <v>148</v>
      </c>
      <c r="D162" s="3" t="s">
        <v>136</v>
      </c>
      <c r="E162" s="3" t="s">
        <v>163</v>
      </c>
      <c r="F162" s="3" t="s">
        <v>168</v>
      </c>
      <c r="G162" s="27"/>
    </row>
    <row r="163" spans="1:7" hidden="1">
      <c r="A163" s="25" t="s">
        <v>218</v>
      </c>
      <c r="B163" s="3" t="s">
        <v>162</v>
      </c>
      <c r="C163" s="3" t="s">
        <v>148</v>
      </c>
      <c r="D163" s="3" t="s">
        <v>136</v>
      </c>
      <c r="E163" s="3" t="s">
        <v>163</v>
      </c>
      <c r="F163" s="3" t="s">
        <v>130</v>
      </c>
      <c r="G163" s="27"/>
    </row>
    <row r="164" spans="1:7" ht="25.5">
      <c r="A164" s="192" t="s">
        <v>309</v>
      </c>
      <c r="B164" s="3"/>
      <c r="C164" s="3" t="s">
        <v>148</v>
      </c>
      <c r="D164" s="3" t="s">
        <v>136</v>
      </c>
      <c r="E164" s="3" t="s">
        <v>308</v>
      </c>
      <c r="F164" s="3" t="s">
        <v>168</v>
      </c>
      <c r="G164" s="27">
        <f>G165</f>
        <v>281.8</v>
      </c>
    </row>
    <row r="165" spans="1:7">
      <c r="A165" s="25" t="s">
        <v>52</v>
      </c>
      <c r="B165" s="3" t="s">
        <v>162</v>
      </c>
      <c r="C165" s="3" t="s">
        <v>148</v>
      </c>
      <c r="D165" s="3" t="s">
        <v>136</v>
      </c>
      <c r="E165" s="3" t="s">
        <v>308</v>
      </c>
      <c r="F165" s="3" t="s">
        <v>53</v>
      </c>
      <c r="G165" s="27">
        <v>281.8</v>
      </c>
    </row>
    <row r="166" spans="1:7" ht="39">
      <c r="A166" s="25" t="s">
        <v>358</v>
      </c>
      <c r="B166" s="3"/>
      <c r="C166" s="3" t="s">
        <v>148</v>
      </c>
      <c r="D166" s="3" t="s">
        <v>136</v>
      </c>
      <c r="E166" s="3" t="s">
        <v>359</v>
      </c>
      <c r="F166" s="3" t="s">
        <v>168</v>
      </c>
      <c r="G166" s="27">
        <f>G167</f>
        <v>1</v>
      </c>
    </row>
    <row r="167" spans="1:7" ht="26.25">
      <c r="A167" s="25" t="s">
        <v>46</v>
      </c>
      <c r="B167" s="3"/>
      <c r="C167" s="3" t="s">
        <v>148</v>
      </c>
      <c r="D167" s="3" t="s">
        <v>136</v>
      </c>
      <c r="E167" s="3" t="s">
        <v>359</v>
      </c>
      <c r="F167" s="3" t="s">
        <v>47</v>
      </c>
      <c r="G167" s="27">
        <v>1</v>
      </c>
    </row>
    <row r="168" spans="1:7">
      <c r="A168" s="25" t="s">
        <v>225</v>
      </c>
      <c r="B168" s="3" t="s">
        <v>162</v>
      </c>
      <c r="C168" s="3" t="s">
        <v>148</v>
      </c>
      <c r="D168" s="3" t="s">
        <v>136</v>
      </c>
      <c r="E168" s="3" t="s">
        <v>164</v>
      </c>
      <c r="F168" s="3" t="s">
        <v>168</v>
      </c>
      <c r="G168" s="27">
        <f>G169</f>
        <v>163.6</v>
      </c>
    </row>
    <row r="169" spans="1:7" ht="26.25">
      <c r="A169" s="25" t="s">
        <v>46</v>
      </c>
      <c r="B169" s="3" t="s">
        <v>162</v>
      </c>
      <c r="C169" s="3" t="s">
        <v>148</v>
      </c>
      <c r="D169" s="3" t="s">
        <v>136</v>
      </c>
      <c r="E169" s="3" t="s">
        <v>164</v>
      </c>
      <c r="F169" s="3" t="s">
        <v>47</v>
      </c>
      <c r="G169" s="27">
        <f>148+15.6</f>
        <v>163.6</v>
      </c>
    </row>
    <row r="170" spans="1:7">
      <c r="A170" s="25" t="s">
        <v>203</v>
      </c>
      <c r="B170" s="3"/>
      <c r="C170" s="3" t="s">
        <v>148</v>
      </c>
      <c r="D170" s="3" t="s">
        <v>136</v>
      </c>
      <c r="E170" s="3" t="s">
        <v>146</v>
      </c>
      <c r="F170" s="3" t="s">
        <v>168</v>
      </c>
      <c r="G170" s="27">
        <f>G171</f>
        <v>11937</v>
      </c>
    </row>
    <row r="171" spans="1:7" ht="39">
      <c r="A171" s="25" t="s">
        <v>403</v>
      </c>
      <c r="B171" s="3"/>
      <c r="C171" s="3" t="s">
        <v>148</v>
      </c>
      <c r="D171" s="3" t="s">
        <v>136</v>
      </c>
      <c r="E171" s="3" t="s">
        <v>399</v>
      </c>
      <c r="F171" s="3" t="s">
        <v>168</v>
      </c>
      <c r="G171" s="27">
        <f>G172</f>
        <v>11937</v>
      </c>
    </row>
    <row r="172" spans="1:7">
      <c r="A172" s="25" t="s">
        <v>251</v>
      </c>
      <c r="B172" s="3"/>
      <c r="C172" s="3" t="s">
        <v>148</v>
      </c>
      <c r="D172" s="3" t="s">
        <v>136</v>
      </c>
      <c r="E172" s="3" t="s">
        <v>399</v>
      </c>
      <c r="F172" s="3" t="s">
        <v>149</v>
      </c>
      <c r="G172" s="27">
        <v>11937</v>
      </c>
    </row>
    <row r="173" spans="1:7" s="14" customFormat="1">
      <c r="A173" s="25" t="s">
        <v>226</v>
      </c>
      <c r="B173" s="3" t="s">
        <v>162</v>
      </c>
      <c r="C173" s="3" t="s">
        <v>148</v>
      </c>
      <c r="D173" s="3" t="s">
        <v>148</v>
      </c>
      <c r="E173" s="3" t="s">
        <v>167</v>
      </c>
      <c r="F173" s="3" t="s">
        <v>168</v>
      </c>
      <c r="G173" s="27">
        <f>G174</f>
        <v>300.5</v>
      </c>
    </row>
    <row r="174" spans="1:7">
      <c r="A174" s="25" t="s">
        <v>90</v>
      </c>
      <c r="B174" s="3" t="s">
        <v>162</v>
      </c>
      <c r="C174" s="3" t="s">
        <v>148</v>
      </c>
      <c r="D174" s="3" t="s">
        <v>148</v>
      </c>
      <c r="E174" s="3" t="s">
        <v>146</v>
      </c>
      <c r="F174" s="3" t="s">
        <v>168</v>
      </c>
      <c r="G174" s="27">
        <f>G175</f>
        <v>300.5</v>
      </c>
    </row>
    <row r="175" spans="1:7" ht="27" customHeight="1">
      <c r="A175" s="81" t="s">
        <v>317</v>
      </c>
      <c r="B175" s="3"/>
      <c r="C175" s="3" t="s">
        <v>148</v>
      </c>
      <c r="D175" s="3" t="s">
        <v>148</v>
      </c>
      <c r="E175" s="3" t="s">
        <v>116</v>
      </c>
      <c r="F175" s="3" t="s">
        <v>168</v>
      </c>
      <c r="G175" s="27">
        <f>G176</f>
        <v>300.5</v>
      </c>
    </row>
    <row r="176" spans="1:7" ht="26.25">
      <c r="A176" s="25" t="s">
        <v>46</v>
      </c>
      <c r="B176" s="3" t="s">
        <v>162</v>
      </c>
      <c r="C176" s="3" t="s">
        <v>148</v>
      </c>
      <c r="D176" s="3" t="s">
        <v>148</v>
      </c>
      <c r="E176" s="3" t="s">
        <v>116</v>
      </c>
      <c r="F176" s="3" t="s">
        <v>47</v>
      </c>
      <c r="G176" s="27">
        <v>300.5</v>
      </c>
    </row>
    <row r="177" spans="1:7" s="14" customFormat="1">
      <c r="A177" s="25" t="s">
        <v>207</v>
      </c>
      <c r="B177" s="3" t="s">
        <v>135</v>
      </c>
      <c r="C177" s="3" t="s">
        <v>148</v>
      </c>
      <c r="D177" s="3" t="s">
        <v>141</v>
      </c>
      <c r="E177" s="3" t="s">
        <v>167</v>
      </c>
      <c r="F177" s="3" t="s">
        <v>168</v>
      </c>
      <c r="G177" s="27">
        <f>G178+G180</f>
        <v>473.3</v>
      </c>
    </row>
    <row r="178" spans="1:7" ht="39" hidden="1">
      <c r="A178" s="25" t="s">
        <v>238</v>
      </c>
      <c r="B178" s="3" t="s">
        <v>135</v>
      </c>
      <c r="C178" s="3" t="s">
        <v>148</v>
      </c>
      <c r="D178" s="3" t="s">
        <v>141</v>
      </c>
      <c r="E178" s="3" t="s">
        <v>237</v>
      </c>
      <c r="F178" s="3" t="s">
        <v>168</v>
      </c>
      <c r="G178" s="27">
        <f>G179</f>
        <v>0</v>
      </c>
    </row>
    <row r="179" spans="1:7" hidden="1">
      <c r="A179" s="25" t="s">
        <v>206</v>
      </c>
      <c r="B179" s="3" t="s">
        <v>135</v>
      </c>
      <c r="C179" s="3" t="s">
        <v>148</v>
      </c>
      <c r="D179" s="3" t="s">
        <v>141</v>
      </c>
      <c r="E179" s="3" t="s">
        <v>237</v>
      </c>
      <c r="F179" s="3" t="s">
        <v>149</v>
      </c>
      <c r="G179" s="27">
        <v>0</v>
      </c>
    </row>
    <row r="180" spans="1:7">
      <c r="A180" s="25" t="s">
        <v>203</v>
      </c>
      <c r="B180" s="3" t="s">
        <v>162</v>
      </c>
      <c r="C180" s="3" t="s">
        <v>148</v>
      </c>
      <c r="D180" s="3" t="s">
        <v>141</v>
      </c>
      <c r="E180" s="3" t="s">
        <v>146</v>
      </c>
      <c r="F180" s="3" t="s">
        <v>168</v>
      </c>
      <c r="G180" s="27">
        <f>G181+G187+G183+G192+G194+G185+G189+G198+G200</f>
        <v>473.3</v>
      </c>
    </row>
    <row r="181" spans="1:7" ht="26.25">
      <c r="A181" s="81" t="s">
        <v>432</v>
      </c>
      <c r="B181" s="3"/>
      <c r="C181" s="3" t="s">
        <v>148</v>
      </c>
      <c r="D181" s="3" t="s">
        <v>141</v>
      </c>
      <c r="E181" s="3" t="s">
        <v>113</v>
      </c>
      <c r="F181" s="3" t="s">
        <v>168</v>
      </c>
      <c r="G181" s="27">
        <f>G182</f>
        <v>140</v>
      </c>
    </row>
    <row r="182" spans="1:7">
      <c r="A182" s="25" t="s">
        <v>52</v>
      </c>
      <c r="B182" s="3"/>
      <c r="C182" s="3" t="s">
        <v>148</v>
      </c>
      <c r="D182" s="3" t="s">
        <v>141</v>
      </c>
      <c r="E182" s="3" t="s">
        <v>113</v>
      </c>
      <c r="F182" s="3" t="s">
        <v>53</v>
      </c>
      <c r="G182" s="27">
        <v>140</v>
      </c>
    </row>
    <row r="183" spans="1:7" ht="51.75" hidden="1">
      <c r="A183" s="81" t="s">
        <v>315</v>
      </c>
      <c r="B183" s="3"/>
      <c r="C183" s="3" t="s">
        <v>148</v>
      </c>
      <c r="D183" s="3" t="s">
        <v>141</v>
      </c>
      <c r="E183" s="3" t="s">
        <v>114</v>
      </c>
      <c r="F183" s="3" t="s">
        <v>168</v>
      </c>
      <c r="G183" s="27">
        <f>G184</f>
        <v>0</v>
      </c>
    </row>
    <row r="184" spans="1:7" hidden="1">
      <c r="A184" s="25" t="s">
        <v>52</v>
      </c>
      <c r="B184" s="3"/>
      <c r="C184" s="3" t="s">
        <v>148</v>
      </c>
      <c r="D184" s="3" t="s">
        <v>141</v>
      </c>
      <c r="E184" s="3" t="s">
        <v>114</v>
      </c>
      <c r="F184" s="3" t="s">
        <v>53</v>
      </c>
      <c r="G184" s="27">
        <v>0</v>
      </c>
    </row>
    <row r="185" spans="1:7" ht="26.25">
      <c r="A185" s="25" t="s">
        <v>184</v>
      </c>
      <c r="B185" s="3"/>
      <c r="C185" s="3" t="s">
        <v>148</v>
      </c>
      <c r="D185" s="3" t="s">
        <v>141</v>
      </c>
      <c r="E185" s="3" t="s">
        <v>115</v>
      </c>
      <c r="F185" s="3" t="s">
        <v>168</v>
      </c>
      <c r="G185" s="27">
        <f>G186</f>
        <v>38</v>
      </c>
    </row>
    <row r="186" spans="1:7">
      <c r="A186" s="25" t="s">
        <v>52</v>
      </c>
      <c r="B186" s="3"/>
      <c r="C186" s="3" t="s">
        <v>148</v>
      </c>
      <c r="D186" s="3" t="s">
        <v>141</v>
      </c>
      <c r="E186" s="3" t="s">
        <v>115</v>
      </c>
      <c r="F186" s="3" t="s">
        <v>53</v>
      </c>
      <c r="G186" s="27">
        <v>38</v>
      </c>
    </row>
    <row r="187" spans="1:7" ht="26.25" hidden="1">
      <c r="A187" s="25" t="s">
        <v>102</v>
      </c>
      <c r="B187" s="3"/>
      <c r="C187" s="3" t="s">
        <v>148</v>
      </c>
      <c r="D187" s="3" t="s">
        <v>141</v>
      </c>
      <c r="E187" s="3" t="s">
        <v>117</v>
      </c>
      <c r="F187" s="3" t="s">
        <v>168</v>
      </c>
      <c r="G187" s="27">
        <f>G188</f>
        <v>0</v>
      </c>
    </row>
    <row r="188" spans="1:7" hidden="1">
      <c r="A188" s="25" t="s">
        <v>52</v>
      </c>
      <c r="B188" s="3"/>
      <c r="C188" s="3" t="s">
        <v>148</v>
      </c>
      <c r="D188" s="3" t="s">
        <v>141</v>
      </c>
      <c r="E188" s="3" t="s">
        <v>117</v>
      </c>
      <c r="F188" s="3" t="s">
        <v>53</v>
      </c>
      <c r="G188" s="27">
        <v>0</v>
      </c>
    </row>
    <row r="189" spans="1:7" ht="26.25" hidden="1">
      <c r="A189" s="25" t="s">
        <v>331</v>
      </c>
      <c r="B189" s="3"/>
      <c r="C189" s="3" t="s">
        <v>148</v>
      </c>
      <c r="D189" s="3" t="s">
        <v>141</v>
      </c>
      <c r="E189" s="3" t="s">
        <v>243</v>
      </c>
      <c r="F189" s="3" t="s">
        <v>168</v>
      </c>
      <c r="G189" s="27">
        <f>G191+G190</f>
        <v>0</v>
      </c>
    </row>
    <row r="190" spans="1:7" hidden="1">
      <c r="A190" s="25" t="s">
        <v>251</v>
      </c>
      <c r="B190" s="3"/>
      <c r="C190" s="3" t="s">
        <v>148</v>
      </c>
      <c r="D190" s="3" t="s">
        <v>141</v>
      </c>
      <c r="E190" s="3" t="s">
        <v>243</v>
      </c>
      <c r="F190" s="3" t="s">
        <v>149</v>
      </c>
      <c r="G190" s="27">
        <v>0</v>
      </c>
    </row>
    <row r="191" spans="1:7" hidden="1">
      <c r="A191" s="25" t="s">
        <v>175</v>
      </c>
      <c r="B191" s="3"/>
      <c r="C191" s="3" t="s">
        <v>148</v>
      </c>
      <c r="D191" s="3" t="s">
        <v>141</v>
      </c>
      <c r="E191" s="3" t="s">
        <v>243</v>
      </c>
      <c r="F191" s="3" t="s">
        <v>134</v>
      </c>
      <c r="G191" s="27">
        <v>0</v>
      </c>
    </row>
    <row r="192" spans="1:7" ht="39">
      <c r="A192" s="25" t="s">
        <v>245</v>
      </c>
      <c r="B192" s="3"/>
      <c r="C192" s="3" t="s">
        <v>148</v>
      </c>
      <c r="D192" s="3" t="s">
        <v>141</v>
      </c>
      <c r="E192" s="3" t="s">
        <v>83</v>
      </c>
      <c r="F192" s="3" t="s">
        <v>168</v>
      </c>
      <c r="G192" s="27">
        <f>G193</f>
        <v>76</v>
      </c>
    </row>
    <row r="193" spans="1:7">
      <c r="A193" s="25" t="s">
        <v>52</v>
      </c>
      <c r="B193" s="3"/>
      <c r="C193" s="3" t="s">
        <v>148</v>
      </c>
      <c r="D193" s="3" t="s">
        <v>141</v>
      </c>
      <c r="E193" s="3" t="s">
        <v>83</v>
      </c>
      <c r="F193" s="3" t="s">
        <v>53</v>
      </c>
      <c r="G193" s="27">
        <f>46+30</f>
        <v>76</v>
      </c>
    </row>
    <row r="194" spans="1:7">
      <c r="A194" s="25" t="s">
        <v>391</v>
      </c>
      <c r="B194" s="3"/>
      <c r="C194" s="3" t="s">
        <v>148</v>
      </c>
      <c r="D194" s="3" t="s">
        <v>141</v>
      </c>
      <c r="E194" s="3" t="s">
        <v>392</v>
      </c>
      <c r="F194" s="3" t="s">
        <v>168</v>
      </c>
      <c r="G194" s="27">
        <f>G197+G196+G195</f>
        <v>181.1</v>
      </c>
    </row>
    <row r="195" spans="1:7">
      <c r="A195" s="25" t="s">
        <v>175</v>
      </c>
      <c r="B195" s="3"/>
      <c r="C195" s="3" t="s">
        <v>148</v>
      </c>
      <c r="D195" s="3" t="s">
        <v>141</v>
      </c>
      <c r="E195" s="3" t="s">
        <v>392</v>
      </c>
      <c r="F195" s="3" t="s">
        <v>134</v>
      </c>
      <c r="G195" s="27">
        <v>25</v>
      </c>
    </row>
    <row r="196" spans="1:7" hidden="1">
      <c r="A196" s="25" t="s">
        <v>251</v>
      </c>
      <c r="B196" s="3"/>
      <c r="C196" s="3" t="s">
        <v>148</v>
      </c>
      <c r="D196" s="3" t="s">
        <v>141</v>
      </c>
      <c r="E196" s="3" t="s">
        <v>392</v>
      </c>
      <c r="F196" s="3" t="s">
        <v>149</v>
      </c>
      <c r="G196" s="27">
        <v>0</v>
      </c>
    </row>
    <row r="197" spans="1:7">
      <c r="A197" s="25" t="s">
        <v>52</v>
      </c>
      <c r="B197" s="3"/>
      <c r="C197" s="3" t="s">
        <v>148</v>
      </c>
      <c r="D197" s="3" t="s">
        <v>141</v>
      </c>
      <c r="E197" s="3" t="s">
        <v>392</v>
      </c>
      <c r="F197" s="3" t="s">
        <v>53</v>
      </c>
      <c r="G197" s="27">
        <v>156.1</v>
      </c>
    </row>
    <row r="198" spans="1:7" ht="26.25">
      <c r="A198" s="132" t="s">
        <v>402</v>
      </c>
      <c r="B198" s="3"/>
      <c r="C198" s="3" t="s">
        <v>148</v>
      </c>
      <c r="D198" s="3" t="s">
        <v>141</v>
      </c>
      <c r="E198" s="3" t="s">
        <v>395</v>
      </c>
      <c r="F198" s="3" t="s">
        <v>168</v>
      </c>
      <c r="G198" s="27">
        <f>G199</f>
        <v>38.200000000000003</v>
      </c>
    </row>
    <row r="199" spans="1:7">
      <c r="A199" s="25" t="s">
        <v>59</v>
      </c>
      <c r="B199" s="3"/>
      <c r="C199" s="3" t="s">
        <v>148</v>
      </c>
      <c r="D199" s="3" t="s">
        <v>141</v>
      </c>
      <c r="E199" s="3" t="s">
        <v>395</v>
      </c>
      <c r="F199" s="3" t="s">
        <v>60</v>
      </c>
      <c r="G199" s="27">
        <f>42.5-4.3</f>
        <v>38.200000000000003</v>
      </c>
    </row>
    <row r="200" spans="1:7" ht="39" hidden="1">
      <c r="A200" s="25" t="s">
        <v>403</v>
      </c>
      <c r="B200" s="3"/>
      <c r="C200" s="3" t="s">
        <v>148</v>
      </c>
      <c r="D200" s="3" t="s">
        <v>141</v>
      </c>
      <c r="E200" s="3" t="s">
        <v>399</v>
      </c>
      <c r="F200" s="3" t="s">
        <v>168</v>
      </c>
      <c r="G200" s="27">
        <f>G201</f>
        <v>0</v>
      </c>
    </row>
    <row r="201" spans="1:7" hidden="1">
      <c r="A201" s="25" t="s">
        <v>251</v>
      </c>
      <c r="B201" s="3"/>
      <c r="C201" s="3" t="s">
        <v>148</v>
      </c>
      <c r="D201" s="3" t="s">
        <v>141</v>
      </c>
      <c r="E201" s="3" t="s">
        <v>399</v>
      </c>
      <c r="F201" s="3" t="s">
        <v>149</v>
      </c>
      <c r="G201" s="27">
        <v>0</v>
      </c>
    </row>
    <row r="202" spans="1:7" s="5" customFormat="1" ht="14.25">
      <c r="A202" s="32" t="s">
        <v>75</v>
      </c>
      <c r="B202" s="4" t="s">
        <v>135</v>
      </c>
      <c r="C202" s="4" t="s">
        <v>150</v>
      </c>
      <c r="D202" s="4" t="s">
        <v>166</v>
      </c>
      <c r="E202" s="4" t="s">
        <v>167</v>
      </c>
      <c r="F202" s="4" t="s">
        <v>168</v>
      </c>
      <c r="G202" s="28">
        <f>G203</f>
        <v>4723.6000000000004</v>
      </c>
    </row>
    <row r="203" spans="1:7" s="14" customFormat="1">
      <c r="A203" s="25" t="s">
        <v>209</v>
      </c>
      <c r="B203" s="3" t="s">
        <v>157</v>
      </c>
      <c r="C203" s="3" t="s">
        <v>150</v>
      </c>
      <c r="D203" s="3" t="s">
        <v>131</v>
      </c>
      <c r="E203" s="3" t="s">
        <v>167</v>
      </c>
      <c r="F203" s="3" t="s">
        <v>168</v>
      </c>
      <c r="G203" s="27">
        <f>G206+G204+G208</f>
        <v>4723.6000000000004</v>
      </c>
    </row>
    <row r="204" spans="1:7" s="14" customFormat="1">
      <c r="A204" s="25" t="s">
        <v>385</v>
      </c>
      <c r="B204" s="3"/>
      <c r="C204" s="3" t="s">
        <v>150</v>
      </c>
      <c r="D204" s="3" t="s">
        <v>131</v>
      </c>
      <c r="E204" s="3" t="s">
        <v>386</v>
      </c>
      <c r="F204" s="3" t="s">
        <v>168</v>
      </c>
      <c r="G204" s="27">
        <f>G205</f>
        <v>607.70000000000005</v>
      </c>
    </row>
    <row r="205" spans="1:7" s="14" customFormat="1">
      <c r="A205" s="25" t="s">
        <v>218</v>
      </c>
      <c r="B205" s="3"/>
      <c r="C205" s="3" t="s">
        <v>150</v>
      </c>
      <c r="D205" s="3" t="s">
        <v>131</v>
      </c>
      <c r="E205" s="3" t="s">
        <v>386</v>
      </c>
      <c r="F205" s="3" t="s">
        <v>60</v>
      </c>
      <c r="G205" s="27">
        <v>607.70000000000005</v>
      </c>
    </row>
    <row r="206" spans="1:7" s="9" customFormat="1">
      <c r="A206" s="25" t="s">
        <v>219</v>
      </c>
      <c r="B206" s="3" t="s">
        <v>157</v>
      </c>
      <c r="C206" s="3" t="s">
        <v>150</v>
      </c>
      <c r="D206" s="3" t="s">
        <v>131</v>
      </c>
      <c r="E206" s="3" t="s">
        <v>158</v>
      </c>
      <c r="F206" s="3" t="s">
        <v>168</v>
      </c>
      <c r="G206" s="27">
        <f>G207</f>
        <v>3303.6</v>
      </c>
    </row>
    <row r="207" spans="1:7">
      <c r="A207" s="25" t="s">
        <v>218</v>
      </c>
      <c r="B207" s="3" t="s">
        <v>157</v>
      </c>
      <c r="C207" s="3" t="s">
        <v>150</v>
      </c>
      <c r="D207" s="3" t="s">
        <v>131</v>
      </c>
      <c r="E207" s="3" t="s">
        <v>158</v>
      </c>
      <c r="F207" s="3" t="s">
        <v>60</v>
      </c>
      <c r="G207" s="27">
        <f>3320.6-17</f>
        <v>3303.6</v>
      </c>
    </row>
    <row r="208" spans="1:7">
      <c r="A208" s="25" t="s">
        <v>90</v>
      </c>
      <c r="B208" s="3" t="s">
        <v>157</v>
      </c>
      <c r="C208" s="3" t="s">
        <v>150</v>
      </c>
      <c r="D208" s="3" t="s">
        <v>131</v>
      </c>
      <c r="E208" s="3" t="s">
        <v>146</v>
      </c>
      <c r="F208" s="3" t="s">
        <v>168</v>
      </c>
      <c r="G208" s="27">
        <f>G211+G213+G215+G217+G219+G209</f>
        <v>812.3</v>
      </c>
    </row>
    <row r="209" spans="1:7" ht="26.25">
      <c r="A209" s="81" t="s">
        <v>432</v>
      </c>
      <c r="B209" s="3"/>
      <c r="C209" s="3" t="s">
        <v>150</v>
      </c>
      <c r="D209" s="3" t="s">
        <v>131</v>
      </c>
      <c r="E209" s="3" t="s">
        <v>113</v>
      </c>
      <c r="F209" s="3" t="s">
        <v>168</v>
      </c>
      <c r="G209" s="27">
        <f>G210</f>
        <v>17</v>
      </c>
    </row>
    <row r="210" spans="1:7">
      <c r="A210" s="25" t="s">
        <v>218</v>
      </c>
      <c r="B210" s="3"/>
      <c r="C210" s="3" t="s">
        <v>150</v>
      </c>
      <c r="D210" s="3" t="s">
        <v>131</v>
      </c>
      <c r="E210" s="3" t="s">
        <v>113</v>
      </c>
      <c r="F210" s="3" t="s">
        <v>60</v>
      </c>
      <c r="G210" s="27">
        <v>17</v>
      </c>
    </row>
    <row r="211" spans="1:7" ht="51.75">
      <c r="A211" s="81" t="s">
        <v>315</v>
      </c>
      <c r="B211" s="3"/>
      <c r="C211" s="3" t="s">
        <v>150</v>
      </c>
      <c r="D211" s="3" t="s">
        <v>131</v>
      </c>
      <c r="E211" s="3" t="s">
        <v>114</v>
      </c>
      <c r="F211" s="3" t="s">
        <v>168</v>
      </c>
      <c r="G211" s="27">
        <f>G212</f>
        <v>13.5</v>
      </c>
    </row>
    <row r="212" spans="1:7">
      <c r="A212" s="25" t="s">
        <v>59</v>
      </c>
      <c r="B212" s="3"/>
      <c r="C212" s="3" t="s">
        <v>150</v>
      </c>
      <c r="D212" s="3" t="s">
        <v>131</v>
      </c>
      <c r="E212" s="3" t="s">
        <v>114</v>
      </c>
      <c r="F212" s="3" t="s">
        <v>60</v>
      </c>
      <c r="G212" s="27">
        <v>13.5</v>
      </c>
    </row>
    <row r="213" spans="1:7" ht="26.25">
      <c r="A213" s="81" t="s">
        <v>316</v>
      </c>
      <c r="B213" s="3"/>
      <c r="C213" s="3" t="s">
        <v>150</v>
      </c>
      <c r="D213" s="3" t="s">
        <v>131</v>
      </c>
      <c r="E213" s="3" t="s">
        <v>115</v>
      </c>
      <c r="F213" s="3" t="s">
        <v>168</v>
      </c>
      <c r="G213" s="27">
        <f>G214</f>
        <v>8.1999999999999993</v>
      </c>
    </row>
    <row r="214" spans="1:7">
      <c r="A214" s="25" t="s">
        <v>59</v>
      </c>
      <c r="B214" s="3"/>
      <c r="C214" s="3" t="s">
        <v>150</v>
      </c>
      <c r="D214" s="3" t="s">
        <v>131</v>
      </c>
      <c r="E214" s="3" t="s">
        <v>115</v>
      </c>
      <c r="F214" s="3" t="s">
        <v>60</v>
      </c>
      <c r="G214" s="27">
        <v>8.1999999999999993</v>
      </c>
    </row>
    <row r="215" spans="1:7" ht="39">
      <c r="A215" s="25" t="s">
        <v>103</v>
      </c>
      <c r="B215" s="3"/>
      <c r="C215" s="3" t="s">
        <v>150</v>
      </c>
      <c r="D215" s="3" t="s">
        <v>131</v>
      </c>
      <c r="E215" s="3" t="s">
        <v>241</v>
      </c>
      <c r="F215" s="3" t="s">
        <v>168</v>
      </c>
      <c r="G215" s="27">
        <f>G216</f>
        <v>14</v>
      </c>
    </row>
    <row r="216" spans="1:7">
      <c r="A216" s="25" t="s">
        <v>91</v>
      </c>
      <c r="B216" s="3"/>
      <c r="C216" s="3" t="s">
        <v>150</v>
      </c>
      <c r="D216" s="3" t="s">
        <v>131</v>
      </c>
      <c r="E216" s="3" t="s">
        <v>241</v>
      </c>
      <c r="F216" s="3" t="s">
        <v>60</v>
      </c>
      <c r="G216" s="27">
        <v>14</v>
      </c>
    </row>
    <row r="217" spans="1:7" ht="26.25">
      <c r="A217" s="81" t="s">
        <v>87</v>
      </c>
      <c r="B217" s="3"/>
      <c r="C217" s="3" t="s">
        <v>150</v>
      </c>
      <c r="D217" s="3" t="s">
        <v>131</v>
      </c>
      <c r="E217" s="3" t="s">
        <v>86</v>
      </c>
      <c r="F217" s="3" t="s">
        <v>168</v>
      </c>
      <c r="G217" s="27">
        <f>G218</f>
        <v>22</v>
      </c>
    </row>
    <row r="218" spans="1:7">
      <c r="A218" s="25" t="s">
        <v>59</v>
      </c>
      <c r="B218" s="3"/>
      <c r="C218" s="3" t="s">
        <v>150</v>
      </c>
      <c r="D218" s="3" t="s">
        <v>131</v>
      </c>
      <c r="E218" s="3" t="s">
        <v>86</v>
      </c>
      <c r="F218" s="3" t="s">
        <v>60</v>
      </c>
      <c r="G218" s="27">
        <v>22</v>
      </c>
    </row>
    <row r="219" spans="1:7" ht="26.25">
      <c r="A219" s="25" t="s">
        <v>394</v>
      </c>
      <c r="B219" s="3"/>
      <c r="C219" s="3" t="s">
        <v>150</v>
      </c>
      <c r="D219" s="3" t="s">
        <v>131</v>
      </c>
      <c r="E219" s="3" t="s">
        <v>393</v>
      </c>
      <c r="F219" s="3" t="s">
        <v>168</v>
      </c>
      <c r="G219" s="27">
        <f>G220</f>
        <v>737.59999999999991</v>
      </c>
    </row>
    <row r="220" spans="1:7">
      <c r="A220" s="25" t="s">
        <v>91</v>
      </c>
      <c r="B220" s="3"/>
      <c r="C220" s="3" t="s">
        <v>150</v>
      </c>
      <c r="D220" s="3" t="s">
        <v>131</v>
      </c>
      <c r="E220" s="3" t="s">
        <v>393</v>
      </c>
      <c r="F220" s="3" t="s">
        <v>60</v>
      </c>
      <c r="G220" s="27">
        <f>565.3+80+92.3</f>
        <v>737.59999999999991</v>
      </c>
    </row>
    <row r="221" spans="1:7" s="5" customFormat="1" ht="14.25">
      <c r="A221" s="32" t="s">
        <v>211</v>
      </c>
      <c r="B221" s="4" t="s">
        <v>135</v>
      </c>
      <c r="C221" s="4" t="s">
        <v>151</v>
      </c>
      <c r="D221" s="4" t="s">
        <v>166</v>
      </c>
      <c r="E221" s="4" t="s">
        <v>167</v>
      </c>
      <c r="F221" s="4" t="s">
        <v>168</v>
      </c>
      <c r="G221" s="28">
        <f>G222+G225+G238+G243</f>
        <v>2870.4</v>
      </c>
    </row>
    <row r="222" spans="1:7" s="9" customFormat="1">
      <c r="A222" s="25" t="s">
        <v>263</v>
      </c>
      <c r="B222" s="3"/>
      <c r="C222" s="3" t="s">
        <v>151</v>
      </c>
      <c r="D222" s="3" t="s">
        <v>131</v>
      </c>
      <c r="E222" s="3" t="s">
        <v>167</v>
      </c>
      <c r="F222" s="3" t="s">
        <v>168</v>
      </c>
      <c r="G222" s="27">
        <f>G223</f>
        <v>215</v>
      </c>
    </row>
    <row r="223" spans="1:7" s="9" customFormat="1" ht="26.25">
      <c r="A223" s="25" t="s">
        <v>258</v>
      </c>
      <c r="B223" s="3"/>
      <c r="C223" s="3" t="s">
        <v>151</v>
      </c>
      <c r="D223" s="3" t="s">
        <v>131</v>
      </c>
      <c r="E223" s="3" t="s">
        <v>257</v>
      </c>
      <c r="F223" s="3" t="s">
        <v>168</v>
      </c>
      <c r="G223" s="27">
        <f>G224</f>
        <v>215</v>
      </c>
    </row>
    <row r="224" spans="1:7" s="9" customFormat="1">
      <c r="A224" s="25" t="s">
        <v>214</v>
      </c>
      <c r="B224" s="3"/>
      <c r="C224" s="3" t="s">
        <v>151</v>
      </c>
      <c r="D224" s="3" t="s">
        <v>131</v>
      </c>
      <c r="E224" s="3" t="s">
        <v>257</v>
      </c>
      <c r="F224" s="3" t="s">
        <v>153</v>
      </c>
      <c r="G224" s="27">
        <v>215</v>
      </c>
    </row>
    <row r="225" spans="1:7" s="14" customFormat="1">
      <c r="A225" s="25" t="s">
        <v>212</v>
      </c>
      <c r="B225" s="3" t="s">
        <v>135</v>
      </c>
      <c r="C225" s="3" t="s">
        <v>151</v>
      </c>
      <c r="D225" s="3" t="s">
        <v>140</v>
      </c>
      <c r="E225" s="3" t="s">
        <v>167</v>
      </c>
      <c r="F225" s="3" t="s">
        <v>168</v>
      </c>
      <c r="G225" s="27">
        <f>G226+G229+G232+G235</f>
        <v>583.70000000000005</v>
      </c>
    </row>
    <row r="226" spans="1:7" ht="26.25">
      <c r="A226" s="25" t="s">
        <v>213</v>
      </c>
      <c r="B226" s="3" t="s">
        <v>135</v>
      </c>
      <c r="C226" s="3" t="s">
        <v>151</v>
      </c>
      <c r="D226" s="3" t="s">
        <v>140</v>
      </c>
      <c r="E226" s="3" t="s">
        <v>152</v>
      </c>
      <c r="F226" s="3" t="s">
        <v>168</v>
      </c>
      <c r="G226" s="27">
        <f>G228</f>
        <v>119.2</v>
      </c>
    </row>
    <row r="227" spans="1:7" ht="26.25">
      <c r="A227" s="25" t="s">
        <v>100</v>
      </c>
      <c r="B227" s="3"/>
      <c r="C227" s="3" t="s">
        <v>151</v>
      </c>
      <c r="D227" s="3" t="s">
        <v>140</v>
      </c>
      <c r="E227" s="3" t="s">
        <v>99</v>
      </c>
      <c r="F227" s="3" t="s">
        <v>168</v>
      </c>
      <c r="G227" s="27">
        <f>G228</f>
        <v>119.2</v>
      </c>
    </row>
    <row r="228" spans="1:7">
      <c r="A228" s="25" t="s">
        <v>214</v>
      </c>
      <c r="B228" s="3" t="s">
        <v>135</v>
      </c>
      <c r="C228" s="3" t="s">
        <v>151</v>
      </c>
      <c r="D228" s="3" t="s">
        <v>140</v>
      </c>
      <c r="E228" s="3" t="s">
        <v>99</v>
      </c>
      <c r="F228" s="3" t="s">
        <v>153</v>
      </c>
      <c r="G228" s="27">
        <v>119.2</v>
      </c>
    </row>
    <row r="229" spans="1:7">
      <c r="A229" s="25" t="s">
        <v>90</v>
      </c>
      <c r="B229" s="3"/>
      <c r="C229" s="3" t="s">
        <v>151</v>
      </c>
      <c r="D229" s="3" t="s">
        <v>140</v>
      </c>
      <c r="E229" s="3" t="s">
        <v>146</v>
      </c>
      <c r="F229" s="3" t="s">
        <v>168</v>
      </c>
      <c r="G229" s="27">
        <f>G230</f>
        <v>7.5</v>
      </c>
    </row>
    <row r="230" spans="1:7" ht="26.25">
      <c r="A230" s="25" t="s">
        <v>360</v>
      </c>
      <c r="B230" s="3"/>
      <c r="C230" s="3" t="s">
        <v>151</v>
      </c>
      <c r="D230" s="3" t="s">
        <v>140</v>
      </c>
      <c r="E230" s="3" t="s">
        <v>361</v>
      </c>
      <c r="F230" s="3" t="s">
        <v>168</v>
      </c>
      <c r="G230" s="27">
        <f>G231</f>
        <v>7.5</v>
      </c>
    </row>
    <row r="231" spans="1:7">
      <c r="A231" s="25" t="s">
        <v>214</v>
      </c>
      <c r="B231" s="3"/>
      <c r="C231" s="3" t="s">
        <v>151</v>
      </c>
      <c r="D231" s="3" t="s">
        <v>140</v>
      </c>
      <c r="E231" s="3" t="s">
        <v>361</v>
      </c>
      <c r="F231" s="3" t="s">
        <v>153</v>
      </c>
      <c r="G231" s="27">
        <v>7.5</v>
      </c>
    </row>
    <row r="232" spans="1:7">
      <c r="A232" s="25" t="s">
        <v>362</v>
      </c>
      <c r="B232" s="3"/>
      <c r="C232" s="3" t="s">
        <v>151</v>
      </c>
      <c r="D232" s="3" t="s">
        <v>140</v>
      </c>
      <c r="E232" s="3" t="s">
        <v>363</v>
      </c>
      <c r="F232" s="3" t="s">
        <v>168</v>
      </c>
      <c r="G232" s="27">
        <f>G233</f>
        <v>142.1</v>
      </c>
    </row>
    <row r="233" spans="1:7">
      <c r="A233" s="25" t="s">
        <v>364</v>
      </c>
      <c r="B233" s="3"/>
      <c r="C233" s="3" t="s">
        <v>151</v>
      </c>
      <c r="D233" s="3" t="s">
        <v>140</v>
      </c>
      <c r="E233" s="3" t="s">
        <v>365</v>
      </c>
      <c r="F233" s="3" t="s">
        <v>168</v>
      </c>
      <c r="G233" s="27">
        <f>G234</f>
        <v>142.1</v>
      </c>
    </row>
    <row r="234" spans="1:7">
      <c r="A234" s="25" t="s">
        <v>214</v>
      </c>
      <c r="B234" s="3"/>
      <c r="C234" s="3" t="s">
        <v>151</v>
      </c>
      <c r="D234" s="3" t="s">
        <v>140</v>
      </c>
      <c r="E234" s="3" t="s">
        <v>365</v>
      </c>
      <c r="F234" s="3" t="s">
        <v>153</v>
      </c>
      <c r="G234" s="27">
        <f>49.5+92.6</f>
        <v>142.1</v>
      </c>
    </row>
    <row r="235" spans="1:7">
      <c r="A235" s="25" t="s">
        <v>347</v>
      </c>
      <c r="B235" s="3"/>
      <c r="C235" s="3" t="s">
        <v>151</v>
      </c>
      <c r="D235" s="3" t="s">
        <v>140</v>
      </c>
      <c r="E235" s="3" t="s">
        <v>348</v>
      </c>
      <c r="F235" s="3" t="s">
        <v>168</v>
      </c>
      <c r="G235" s="27">
        <f>G236</f>
        <v>314.89999999999998</v>
      </c>
    </row>
    <row r="236" spans="1:7" ht="26.25">
      <c r="A236" s="25" t="s">
        <v>366</v>
      </c>
      <c r="B236" s="3"/>
      <c r="C236" s="3" t="s">
        <v>151</v>
      </c>
      <c r="D236" s="3" t="s">
        <v>140</v>
      </c>
      <c r="E236" s="3" t="s">
        <v>367</v>
      </c>
      <c r="F236" s="3" t="s">
        <v>168</v>
      </c>
      <c r="G236" s="27">
        <f>G237</f>
        <v>314.89999999999998</v>
      </c>
    </row>
    <row r="237" spans="1:7">
      <c r="A237" s="25" t="s">
        <v>214</v>
      </c>
      <c r="B237" s="3"/>
      <c r="C237" s="3" t="s">
        <v>151</v>
      </c>
      <c r="D237" s="3" t="s">
        <v>140</v>
      </c>
      <c r="E237" s="3" t="s">
        <v>367</v>
      </c>
      <c r="F237" s="3" t="s">
        <v>153</v>
      </c>
      <c r="G237" s="27">
        <f>95.6+219.3</f>
        <v>314.89999999999998</v>
      </c>
    </row>
    <row r="238" spans="1:7">
      <c r="A238" s="25" t="s">
        <v>119</v>
      </c>
      <c r="B238" s="3"/>
      <c r="C238" s="3" t="s">
        <v>151</v>
      </c>
      <c r="D238" s="3" t="s">
        <v>138</v>
      </c>
      <c r="E238" s="3" t="s">
        <v>167</v>
      </c>
      <c r="F238" s="3" t="s">
        <v>168</v>
      </c>
      <c r="G238" s="27">
        <f>G241</f>
        <v>280.5</v>
      </c>
    </row>
    <row r="239" spans="1:7">
      <c r="A239" s="25" t="s">
        <v>68</v>
      </c>
      <c r="B239" s="3"/>
      <c r="C239" s="3" t="s">
        <v>151</v>
      </c>
      <c r="D239" s="3" t="s">
        <v>138</v>
      </c>
      <c r="E239" s="3" t="s">
        <v>93</v>
      </c>
      <c r="F239" s="3" t="s">
        <v>168</v>
      </c>
      <c r="G239" s="27">
        <f>G240</f>
        <v>280.5</v>
      </c>
    </row>
    <row r="240" spans="1:7" ht="64.5">
      <c r="A240" s="25" t="s">
        <v>96</v>
      </c>
      <c r="B240" s="3"/>
      <c r="C240" s="3" t="s">
        <v>151</v>
      </c>
      <c r="D240" s="3" t="s">
        <v>138</v>
      </c>
      <c r="E240" s="3" t="s">
        <v>94</v>
      </c>
      <c r="F240" s="3" t="s">
        <v>168</v>
      </c>
      <c r="G240" s="27">
        <f>G241</f>
        <v>280.5</v>
      </c>
    </row>
    <row r="241" spans="1:7" ht="51.75">
      <c r="A241" s="25" t="s">
        <v>118</v>
      </c>
      <c r="B241" s="3"/>
      <c r="C241" s="3" t="s">
        <v>151</v>
      </c>
      <c r="D241" s="3" t="s">
        <v>138</v>
      </c>
      <c r="E241" s="3" t="s">
        <v>98</v>
      </c>
      <c r="F241" s="3" t="s">
        <v>168</v>
      </c>
      <c r="G241" s="27">
        <f>G242</f>
        <v>280.5</v>
      </c>
    </row>
    <row r="242" spans="1:7">
      <c r="A242" s="25" t="s">
        <v>214</v>
      </c>
      <c r="B242" s="3"/>
      <c r="C242" s="3" t="s">
        <v>151</v>
      </c>
      <c r="D242" s="3" t="s">
        <v>138</v>
      </c>
      <c r="E242" s="3" t="s">
        <v>98</v>
      </c>
      <c r="F242" s="3" t="s">
        <v>153</v>
      </c>
      <c r="G242" s="27">
        <v>280.5</v>
      </c>
    </row>
    <row r="243" spans="1:7" s="14" customFormat="1">
      <c r="A243" s="25" t="s">
        <v>232</v>
      </c>
      <c r="B243" s="3" t="s">
        <v>135</v>
      </c>
      <c r="C243" s="3" t="s">
        <v>151</v>
      </c>
      <c r="D243" s="3" t="s">
        <v>132</v>
      </c>
      <c r="E243" s="3" t="s">
        <v>167</v>
      </c>
      <c r="F243" s="3" t="s">
        <v>168</v>
      </c>
      <c r="G243" s="27">
        <f>G244+G246</f>
        <v>1791.2</v>
      </c>
    </row>
    <row r="244" spans="1:7">
      <c r="A244" s="25" t="s">
        <v>216</v>
      </c>
      <c r="B244" s="3" t="s">
        <v>135</v>
      </c>
      <c r="C244" s="3" t="s">
        <v>151</v>
      </c>
      <c r="D244" s="3" t="s">
        <v>132</v>
      </c>
      <c r="E244" s="3" t="s">
        <v>154</v>
      </c>
      <c r="F244" s="3" t="s">
        <v>168</v>
      </c>
      <c r="G244" s="27">
        <f>G245</f>
        <v>1761.3</v>
      </c>
    </row>
    <row r="245" spans="1:7">
      <c r="A245" s="25" t="s">
        <v>214</v>
      </c>
      <c r="B245" s="3" t="s">
        <v>135</v>
      </c>
      <c r="C245" s="3" t="s">
        <v>151</v>
      </c>
      <c r="D245" s="3" t="s">
        <v>132</v>
      </c>
      <c r="E245" s="3" t="s">
        <v>154</v>
      </c>
      <c r="F245" s="3" t="s">
        <v>153</v>
      </c>
      <c r="G245" s="27">
        <f>1739+22.3</f>
        <v>1761.3</v>
      </c>
    </row>
    <row r="246" spans="1:7">
      <c r="A246" s="25" t="s">
        <v>429</v>
      </c>
      <c r="B246" s="3"/>
      <c r="C246" s="3" t="s">
        <v>151</v>
      </c>
      <c r="D246" s="3" t="s">
        <v>132</v>
      </c>
      <c r="E246" s="3" t="s">
        <v>428</v>
      </c>
      <c r="F246" s="3" t="s">
        <v>168</v>
      </c>
      <c r="G246" s="27">
        <f>G247</f>
        <v>29.9</v>
      </c>
    </row>
    <row r="247" spans="1:7">
      <c r="A247" s="25" t="s">
        <v>214</v>
      </c>
      <c r="B247" s="3"/>
      <c r="C247" s="3" t="s">
        <v>151</v>
      </c>
      <c r="D247" s="3" t="s">
        <v>132</v>
      </c>
      <c r="E247" s="3" t="s">
        <v>428</v>
      </c>
      <c r="F247" s="3" t="s">
        <v>153</v>
      </c>
      <c r="G247" s="27">
        <v>29.9</v>
      </c>
    </row>
    <row r="248" spans="1:7" ht="14.25">
      <c r="A248" s="32" t="s">
        <v>72</v>
      </c>
      <c r="B248" s="4" t="s">
        <v>159</v>
      </c>
      <c r="C248" s="4" t="s">
        <v>73</v>
      </c>
      <c r="D248" s="4" t="s">
        <v>166</v>
      </c>
      <c r="E248" s="4" t="s">
        <v>221</v>
      </c>
      <c r="F248" s="4" t="s">
        <v>168</v>
      </c>
      <c r="G248" s="28">
        <f>G249+G256</f>
        <v>407</v>
      </c>
    </row>
    <row r="249" spans="1:7" hidden="1">
      <c r="A249" s="25" t="s">
        <v>217</v>
      </c>
      <c r="B249" s="3" t="s">
        <v>159</v>
      </c>
      <c r="C249" s="3" t="s">
        <v>73</v>
      </c>
      <c r="D249" s="29" t="s">
        <v>131</v>
      </c>
      <c r="E249" s="3" t="s">
        <v>167</v>
      </c>
      <c r="F249" s="3" t="s">
        <v>168</v>
      </c>
      <c r="G249" s="27">
        <f>G250+G253</f>
        <v>0</v>
      </c>
    </row>
    <row r="250" spans="1:7" hidden="1">
      <c r="A250" s="25" t="s">
        <v>249</v>
      </c>
      <c r="B250" s="3"/>
      <c r="C250" s="3" t="s">
        <v>73</v>
      </c>
      <c r="D250" s="29" t="s">
        <v>131</v>
      </c>
      <c r="E250" s="3" t="s">
        <v>247</v>
      </c>
      <c r="F250" s="3" t="s">
        <v>168</v>
      </c>
      <c r="G250" s="27">
        <f>G251</f>
        <v>0</v>
      </c>
    </row>
    <row r="251" spans="1:7" hidden="1">
      <c r="A251" s="25" t="s">
        <v>219</v>
      </c>
      <c r="B251" s="3" t="s">
        <v>159</v>
      </c>
      <c r="C251" s="3" t="s">
        <v>73</v>
      </c>
      <c r="D251" s="29" t="s">
        <v>131</v>
      </c>
      <c r="E251" s="3" t="s">
        <v>160</v>
      </c>
      <c r="F251" s="3" t="s">
        <v>168</v>
      </c>
      <c r="G251" s="27">
        <f>G252</f>
        <v>0</v>
      </c>
    </row>
    <row r="252" spans="1:7" hidden="1">
      <c r="A252" s="25" t="s">
        <v>59</v>
      </c>
      <c r="B252" s="3" t="s">
        <v>159</v>
      </c>
      <c r="C252" s="3" t="s">
        <v>73</v>
      </c>
      <c r="D252" s="29" t="s">
        <v>131</v>
      </c>
      <c r="E252" s="3" t="s">
        <v>160</v>
      </c>
      <c r="F252" s="3" t="s">
        <v>60</v>
      </c>
      <c r="G252" s="27">
        <v>0</v>
      </c>
    </row>
    <row r="253" spans="1:7" hidden="1">
      <c r="A253" s="25" t="s">
        <v>90</v>
      </c>
      <c r="B253" s="3"/>
      <c r="C253" s="3" t="s">
        <v>73</v>
      </c>
      <c r="D253" s="29" t="s">
        <v>131</v>
      </c>
      <c r="E253" s="3" t="s">
        <v>146</v>
      </c>
      <c r="F253" s="3" t="s">
        <v>168</v>
      </c>
      <c r="G253" s="27">
        <f>G254</f>
        <v>0</v>
      </c>
    </row>
    <row r="254" spans="1:7" ht="26.25" hidden="1">
      <c r="A254" s="81" t="s">
        <v>331</v>
      </c>
      <c r="B254" s="3"/>
      <c r="C254" s="3" t="s">
        <v>73</v>
      </c>
      <c r="D254" s="29" t="s">
        <v>131</v>
      </c>
      <c r="E254" s="3" t="s">
        <v>243</v>
      </c>
      <c r="F254" s="3" t="s">
        <v>168</v>
      </c>
      <c r="G254" s="27">
        <f>G255</f>
        <v>0</v>
      </c>
    </row>
    <row r="255" spans="1:7" hidden="1">
      <c r="A255" s="132" t="s">
        <v>88</v>
      </c>
      <c r="B255" s="3"/>
      <c r="C255" s="3" t="s">
        <v>73</v>
      </c>
      <c r="D255" s="29" t="s">
        <v>131</v>
      </c>
      <c r="E255" s="3" t="s">
        <v>243</v>
      </c>
      <c r="F255" s="3" t="s">
        <v>134</v>
      </c>
      <c r="G255" s="27">
        <v>0</v>
      </c>
    </row>
    <row r="256" spans="1:7">
      <c r="A256" s="132" t="s">
        <v>368</v>
      </c>
      <c r="B256" s="3"/>
      <c r="C256" s="3" t="s">
        <v>73</v>
      </c>
      <c r="D256" s="29" t="s">
        <v>136</v>
      </c>
      <c r="E256" s="3" t="s">
        <v>167</v>
      </c>
      <c r="F256" s="3" t="s">
        <v>168</v>
      </c>
      <c r="G256" s="27">
        <f>G257</f>
        <v>407</v>
      </c>
    </row>
    <row r="257" spans="1:7">
      <c r="A257" s="25" t="s">
        <v>203</v>
      </c>
      <c r="B257" s="3"/>
      <c r="C257" s="3" t="s">
        <v>73</v>
      </c>
      <c r="D257" s="29" t="s">
        <v>136</v>
      </c>
      <c r="E257" s="3" t="s">
        <v>146</v>
      </c>
      <c r="F257" s="3" t="s">
        <v>168</v>
      </c>
      <c r="G257" s="27">
        <f>G258</f>
        <v>407</v>
      </c>
    </row>
    <row r="258" spans="1:7" ht="26.25">
      <c r="A258" s="132" t="s">
        <v>396</v>
      </c>
      <c r="B258" s="3"/>
      <c r="C258" s="3" t="s">
        <v>73</v>
      </c>
      <c r="D258" s="29" t="s">
        <v>136</v>
      </c>
      <c r="E258" s="3" t="s">
        <v>395</v>
      </c>
      <c r="F258" s="3" t="s">
        <v>168</v>
      </c>
      <c r="G258" s="27">
        <f>G259</f>
        <v>407</v>
      </c>
    </row>
    <row r="259" spans="1:7">
      <c r="A259" s="25" t="s">
        <v>59</v>
      </c>
      <c r="B259" s="3"/>
      <c r="C259" s="3" t="s">
        <v>73</v>
      </c>
      <c r="D259" s="29" t="s">
        <v>136</v>
      </c>
      <c r="E259" s="3" t="s">
        <v>395</v>
      </c>
      <c r="F259" s="3" t="s">
        <v>60</v>
      </c>
      <c r="G259" s="27">
        <v>407</v>
      </c>
    </row>
    <row r="260" spans="1:7" s="5" customFormat="1" ht="14.25">
      <c r="A260" s="32" t="s">
        <v>76</v>
      </c>
      <c r="B260" s="4"/>
      <c r="C260" s="4" t="s">
        <v>143</v>
      </c>
      <c r="D260" s="4" t="s">
        <v>166</v>
      </c>
      <c r="E260" s="4" t="s">
        <v>167</v>
      </c>
      <c r="F260" s="4" t="s">
        <v>168</v>
      </c>
      <c r="G260" s="28">
        <f>G261</f>
        <v>1122.3</v>
      </c>
    </row>
    <row r="261" spans="1:7" s="5" customFormat="1">
      <c r="A261" s="25" t="s">
        <v>222</v>
      </c>
      <c r="B261" s="3"/>
      <c r="C261" s="3" t="s">
        <v>143</v>
      </c>
      <c r="D261" s="3" t="s">
        <v>136</v>
      </c>
      <c r="E261" s="3" t="s">
        <v>167</v>
      </c>
      <c r="F261" s="3" t="s">
        <v>168</v>
      </c>
      <c r="G261" s="27">
        <f>G262</f>
        <v>1122.3</v>
      </c>
    </row>
    <row r="262" spans="1:7" s="5" customFormat="1" ht="26.25">
      <c r="A262" s="25" t="s">
        <v>248</v>
      </c>
      <c r="B262" s="3"/>
      <c r="C262" s="3" t="s">
        <v>143</v>
      </c>
      <c r="D262" s="3" t="s">
        <v>136</v>
      </c>
      <c r="E262" s="3" t="s">
        <v>56</v>
      </c>
      <c r="F262" s="3" t="s">
        <v>168</v>
      </c>
      <c r="G262" s="27">
        <f>G263+G265</f>
        <v>1122.3</v>
      </c>
    </row>
    <row r="263" spans="1:7" s="5" customFormat="1">
      <c r="A263" s="25" t="s">
        <v>219</v>
      </c>
      <c r="B263" s="3"/>
      <c r="C263" s="3" t="s">
        <v>143</v>
      </c>
      <c r="D263" s="3" t="s">
        <v>136</v>
      </c>
      <c r="E263" s="3" t="s">
        <v>57</v>
      </c>
      <c r="F263" s="3" t="s">
        <v>168</v>
      </c>
      <c r="G263" s="27">
        <f>G264</f>
        <v>1115.3</v>
      </c>
    </row>
    <row r="264" spans="1:7" s="5" customFormat="1" ht="26.25">
      <c r="A264" s="25" t="s">
        <v>46</v>
      </c>
      <c r="B264" s="3"/>
      <c r="C264" s="3" t="s">
        <v>143</v>
      </c>
      <c r="D264" s="3" t="s">
        <v>136</v>
      </c>
      <c r="E264" s="3" t="s">
        <v>57</v>
      </c>
      <c r="F264" s="3" t="s">
        <v>47</v>
      </c>
      <c r="G264" s="27">
        <v>1115.3</v>
      </c>
    </row>
    <row r="265" spans="1:7" s="5" customFormat="1">
      <c r="A265" s="25" t="s">
        <v>203</v>
      </c>
      <c r="B265" s="3"/>
      <c r="C265" s="3" t="s">
        <v>143</v>
      </c>
      <c r="D265" s="3" t="s">
        <v>136</v>
      </c>
      <c r="E265" s="3" t="s">
        <v>146</v>
      </c>
      <c r="F265" s="3" t="s">
        <v>168</v>
      </c>
      <c r="G265" s="27">
        <f>G266</f>
        <v>7</v>
      </c>
    </row>
    <row r="266" spans="1:7" s="5" customFormat="1" ht="26.25">
      <c r="A266" s="81" t="s">
        <v>432</v>
      </c>
      <c r="B266" s="3"/>
      <c r="C266" s="3" t="s">
        <v>143</v>
      </c>
      <c r="D266" s="3" t="s">
        <v>136</v>
      </c>
      <c r="E266" s="3" t="s">
        <v>113</v>
      </c>
      <c r="F266" s="3" t="s">
        <v>168</v>
      </c>
      <c r="G266" s="27">
        <f>G267</f>
        <v>7</v>
      </c>
    </row>
    <row r="267" spans="1:7" s="5" customFormat="1" ht="15.75" thickBot="1">
      <c r="A267" s="228" t="s">
        <v>52</v>
      </c>
      <c r="B267" s="229"/>
      <c r="C267" s="229" t="s">
        <v>143</v>
      </c>
      <c r="D267" s="229" t="s">
        <v>136</v>
      </c>
      <c r="E267" s="229" t="s">
        <v>113</v>
      </c>
      <c r="F267" s="229" t="s">
        <v>53</v>
      </c>
      <c r="G267" s="230">
        <v>7</v>
      </c>
    </row>
    <row r="268" spans="1:7" s="8" customFormat="1" ht="16.5" thickBot="1">
      <c r="A268" s="225" t="s">
        <v>171</v>
      </c>
      <c r="B268" s="203"/>
      <c r="C268" s="203"/>
      <c r="D268" s="203"/>
      <c r="E268" s="203"/>
      <c r="F268" s="203"/>
      <c r="G268" s="226">
        <f>G221+G202+G123+G96+G72+G57+G53+G6+G248+G260</f>
        <v>117200.9</v>
      </c>
    </row>
    <row r="269" spans="1:7">
      <c r="A269" s="21"/>
      <c r="B269" s="1"/>
      <c r="C269" s="1"/>
      <c r="D269" s="1"/>
      <c r="E269" s="1"/>
      <c r="F269" s="1"/>
    </row>
    <row r="270" spans="1:7">
      <c r="A270" s="21"/>
      <c r="B270" s="1"/>
      <c r="C270" s="1"/>
      <c r="D270" s="1"/>
      <c r="E270" s="1"/>
      <c r="F270" s="1"/>
    </row>
    <row r="271" spans="1:7">
      <c r="A271" s="21"/>
      <c r="B271" s="1"/>
      <c r="C271" s="1"/>
      <c r="D271" s="1"/>
      <c r="E271" s="1"/>
      <c r="F271" s="1"/>
    </row>
    <row r="272" spans="1:7">
      <c r="A272" s="21"/>
      <c r="B272" s="1"/>
      <c r="C272" s="1"/>
      <c r="D272" s="1"/>
      <c r="E272" s="1"/>
      <c r="F272" s="1"/>
    </row>
    <row r="273" spans="1:8">
      <c r="A273" s="21"/>
      <c r="B273" s="1"/>
      <c r="C273" s="1"/>
      <c r="D273" s="1"/>
      <c r="E273" s="1"/>
      <c r="F273" s="1"/>
    </row>
    <row r="274" spans="1:8">
      <c r="A274" s="21"/>
      <c r="B274" s="1"/>
      <c r="C274" s="1"/>
      <c r="D274" s="1"/>
      <c r="E274" s="1"/>
      <c r="F274" s="1"/>
    </row>
    <row r="275" spans="1:8">
      <c r="A275" s="21"/>
      <c r="B275" s="1"/>
      <c r="C275" s="1"/>
      <c r="D275" s="1"/>
      <c r="E275" s="1"/>
      <c r="F275" s="1"/>
    </row>
    <row r="276" spans="1:8">
      <c r="A276" s="21"/>
      <c r="B276" s="1"/>
      <c r="C276" s="1"/>
      <c r="D276" s="1"/>
      <c r="E276" s="1"/>
      <c r="F276" s="1"/>
    </row>
    <row r="277" spans="1:8">
      <c r="A277" s="21"/>
      <c r="B277" s="1"/>
      <c r="C277" s="1"/>
      <c r="D277" s="1"/>
      <c r="E277" s="1"/>
      <c r="F277" s="1"/>
    </row>
    <row r="278" spans="1:8">
      <c r="A278" s="21"/>
      <c r="B278" s="1"/>
      <c r="C278" s="1"/>
      <c r="D278" s="1"/>
      <c r="E278" s="1"/>
      <c r="F278" s="1"/>
    </row>
    <row r="279" spans="1:8" s="66" customFormat="1">
      <c r="A279" s="21"/>
      <c r="B279" s="1"/>
      <c r="C279" s="1"/>
      <c r="D279" s="1"/>
      <c r="E279" s="1"/>
      <c r="F279" s="1"/>
      <c r="H279"/>
    </row>
    <row r="280" spans="1:8" s="66" customFormat="1">
      <c r="A280" s="21"/>
      <c r="B280" s="1"/>
      <c r="C280" s="1"/>
      <c r="D280" s="1"/>
      <c r="E280" s="1"/>
      <c r="F280" s="1"/>
      <c r="H280"/>
    </row>
    <row r="281" spans="1:8" s="66" customFormat="1">
      <c r="A281" s="21"/>
      <c r="B281" s="1"/>
      <c r="C281" s="1"/>
      <c r="D281" s="1"/>
      <c r="E281" s="1"/>
      <c r="F281" s="1"/>
      <c r="H281"/>
    </row>
    <row r="282" spans="1:8" s="66" customFormat="1">
      <c r="A282" s="21"/>
      <c r="B282" s="1"/>
      <c r="C282" s="1"/>
      <c r="D282" s="1"/>
      <c r="E282" s="1"/>
      <c r="F282" s="1"/>
      <c r="H282"/>
    </row>
    <row r="283" spans="1:8" s="66" customFormat="1">
      <c r="A283" s="21"/>
      <c r="B283" s="1"/>
      <c r="C283" s="1"/>
      <c r="D283" s="1"/>
      <c r="E283" s="1"/>
      <c r="F283" s="1"/>
      <c r="H283"/>
    </row>
    <row r="284" spans="1:8" s="66" customFormat="1">
      <c r="A284" s="21"/>
      <c r="B284" s="1"/>
      <c r="C284" s="1"/>
      <c r="D284" s="1"/>
      <c r="E284" s="1"/>
      <c r="F284" s="1"/>
      <c r="H284"/>
    </row>
    <row r="285" spans="1:8" s="66" customFormat="1">
      <c r="A285" s="21"/>
      <c r="B285" s="1"/>
      <c r="C285" s="1"/>
      <c r="D285" s="1"/>
      <c r="E285" s="1"/>
      <c r="F285" s="1"/>
      <c r="H285"/>
    </row>
    <row r="286" spans="1:8" s="66" customFormat="1">
      <c r="A286" s="21"/>
      <c r="B286" s="1"/>
      <c r="C286" s="1"/>
      <c r="D286" s="1"/>
      <c r="E286" s="1"/>
      <c r="F286" s="1"/>
      <c r="H286"/>
    </row>
    <row r="287" spans="1:8" s="66" customFormat="1">
      <c r="A287" s="21"/>
      <c r="B287" s="1"/>
      <c r="C287" s="1"/>
      <c r="D287" s="1"/>
      <c r="E287" s="1"/>
      <c r="F287" s="1"/>
      <c r="H287"/>
    </row>
    <row r="288" spans="1:8" s="66" customFormat="1">
      <c r="A288" s="21"/>
      <c r="B288" s="1"/>
      <c r="C288" s="1"/>
      <c r="D288" s="1"/>
      <c r="E288" s="1"/>
      <c r="F288" s="1"/>
      <c r="H288"/>
    </row>
    <row r="289" spans="1:8" s="66" customFormat="1">
      <c r="A289" s="21"/>
      <c r="B289" s="1"/>
      <c r="C289" s="1"/>
      <c r="D289" s="1"/>
      <c r="E289" s="1"/>
      <c r="F289" s="1"/>
      <c r="H289"/>
    </row>
    <row r="290" spans="1:8" s="66" customFormat="1">
      <c r="A290" s="21"/>
      <c r="B290" s="1"/>
      <c r="C290" s="1"/>
      <c r="D290" s="1"/>
      <c r="E290" s="1"/>
      <c r="F290" s="1"/>
      <c r="H290"/>
    </row>
    <row r="291" spans="1:8" s="66" customFormat="1">
      <c r="A291" s="21"/>
      <c r="B291" s="1"/>
      <c r="C291" s="1"/>
      <c r="D291" s="1"/>
      <c r="E291" s="1"/>
      <c r="F291" s="1"/>
      <c r="H291"/>
    </row>
    <row r="292" spans="1:8" s="66" customFormat="1">
      <c r="A292" s="21"/>
      <c r="B292" s="1"/>
      <c r="C292" s="1"/>
      <c r="D292" s="1"/>
      <c r="E292" s="1"/>
      <c r="F292" s="1"/>
      <c r="H292"/>
    </row>
    <row r="293" spans="1:8" s="66" customFormat="1">
      <c r="A293" s="21"/>
      <c r="B293" s="1"/>
      <c r="C293" s="1"/>
      <c r="D293" s="1"/>
      <c r="E293" s="1"/>
      <c r="F293" s="1"/>
      <c r="H293"/>
    </row>
    <row r="294" spans="1:8" s="66" customFormat="1">
      <c r="A294" s="21"/>
      <c r="B294" s="1"/>
      <c r="C294" s="1"/>
      <c r="D294" s="1"/>
      <c r="E294" s="1"/>
      <c r="F294" s="1"/>
      <c r="H294"/>
    </row>
    <row r="295" spans="1:8" s="66" customFormat="1">
      <c r="A295" s="21"/>
      <c r="B295" s="1"/>
      <c r="C295" s="1"/>
      <c r="D295" s="1"/>
      <c r="E295" s="1"/>
      <c r="F295" s="1"/>
      <c r="H295"/>
    </row>
    <row r="296" spans="1:8" s="66" customFormat="1">
      <c r="A296" s="21"/>
      <c r="B296" s="1"/>
      <c r="C296" s="1"/>
      <c r="D296" s="1"/>
      <c r="E296" s="1"/>
      <c r="F296" s="1"/>
      <c r="H296"/>
    </row>
    <row r="297" spans="1:8" s="66" customFormat="1">
      <c r="A297" s="21"/>
      <c r="B297" s="1"/>
      <c r="C297" s="1"/>
      <c r="D297" s="1"/>
      <c r="E297" s="1"/>
      <c r="F297" s="1"/>
      <c r="H297"/>
    </row>
    <row r="298" spans="1:8" s="66" customFormat="1">
      <c r="A298" s="21"/>
      <c r="B298" s="1"/>
      <c r="C298" s="1"/>
      <c r="D298" s="1"/>
      <c r="E298" s="1"/>
      <c r="F298" s="1"/>
      <c r="H298"/>
    </row>
    <row r="299" spans="1:8" s="66" customFormat="1">
      <c r="A299" s="21"/>
      <c r="B299" s="1"/>
      <c r="C299" s="1"/>
      <c r="D299" s="1"/>
      <c r="E299" s="1"/>
      <c r="F299" s="1"/>
      <c r="H299"/>
    </row>
    <row r="300" spans="1:8" s="66" customFormat="1">
      <c r="A300" s="21"/>
      <c r="B300" s="1"/>
      <c r="C300" s="1"/>
      <c r="D300" s="1"/>
      <c r="E300" s="1"/>
      <c r="F300" s="1"/>
      <c r="H300"/>
    </row>
    <row r="301" spans="1:8" s="66" customFormat="1">
      <c r="A301" s="21"/>
      <c r="B301" s="1"/>
      <c r="C301" s="1"/>
      <c r="D301" s="1"/>
      <c r="E301" s="1"/>
      <c r="F301" s="1"/>
      <c r="H301"/>
    </row>
    <row r="302" spans="1:8" s="66" customFormat="1">
      <c r="A302" s="21"/>
      <c r="B302" s="1"/>
      <c r="C302" s="1"/>
      <c r="D302" s="1"/>
      <c r="E302" s="1"/>
      <c r="F302" s="1"/>
      <c r="H302"/>
    </row>
    <row r="303" spans="1:8" s="66" customFormat="1">
      <c r="A303" s="21"/>
      <c r="B303" s="1"/>
      <c r="C303" s="1"/>
      <c r="D303" s="1"/>
      <c r="E303" s="1"/>
      <c r="F303" s="1"/>
      <c r="H303"/>
    </row>
    <row r="304" spans="1:8" s="66" customFormat="1">
      <c r="A304" s="21"/>
      <c r="B304" s="1"/>
      <c r="C304" s="1"/>
      <c r="D304" s="1"/>
      <c r="E304" s="1"/>
      <c r="F304" s="1"/>
      <c r="H304"/>
    </row>
    <row r="305" spans="1:8" s="66" customFormat="1">
      <c r="A305" s="21"/>
      <c r="B305" s="1"/>
      <c r="C305" s="1"/>
      <c r="D305" s="1"/>
      <c r="E305" s="1"/>
      <c r="F305" s="1"/>
      <c r="H305"/>
    </row>
    <row r="306" spans="1:8" s="66" customFormat="1">
      <c r="A306" s="21"/>
      <c r="B306" s="1"/>
      <c r="C306" s="1"/>
      <c r="D306" s="1"/>
      <c r="E306" s="1"/>
      <c r="F306" s="1"/>
      <c r="H306"/>
    </row>
    <row r="307" spans="1:8" s="66" customFormat="1">
      <c r="A307" s="21"/>
      <c r="B307" s="1"/>
      <c r="C307" s="1"/>
      <c r="D307" s="1"/>
      <c r="E307" s="1"/>
      <c r="F307" s="1"/>
      <c r="H307"/>
    </row>
    <row r="308" spans="1:8" s="66" customFormat="1">
      <c r="A308" s="21"/>
      <c r="B308" s="1"/>
      <c r="C308" s="1"/>
      <c r="D308" s="1"/>
      <c r="E308" s="1"/>
      <c r="F308" s="1"/>
      <c r="H308"/>
    </row>
    <row r="309" spans="1:8" s="66" customFormat="1">
      <c r="A309" s="21"/>
      <c r="B309" s="1"/>
      <c r="C309" s="1"/>
      <c r="D309" s="1"/>
      <c r="E309" s="1"/>
      <c r="F309" s="1"/>
      <c r="H309"/>
    </row>
    <row r="310" spans="1:8" s="66" customFormat="1">
      <c r="A310" s="21"/>
      <c r="B310" s="1"/>
      <c r="C310" s="1"/>
      <c r="D310" s="1"/>
      <c r="E310" s="1"/>
      <c r="F310" s="1"/>
      <c r="H310"/>
    </row>
    <row r="311" spans="1:8" s="66" customFormat="1">
      <c r="A311" s="21"/>
      <c r="B311" s="1"/>
      <c r="C311" s="1"/>
      <c r="D311" s="1"/>
      <c r="E311" s="1"/>
      <c r="F311" s="1"/>
      <c r="H311"/>
    </row>
    <row r="312" spans="1:8" s="66" customFormat="1">
      <c r="A312" s="21"/>
      <c r="B312" s="1"/>
      <c r="C312" s="1"/>
      <c r="D312" s="1"/>
      <c r="E312" s="1"/>
      <c r="F312" s="1"/>
      <c r="H312"/>
    </row>
    <row r="313" spans="1:8" s="66" customFormat="1">
      <c r="A313" s="21"/>
      <c r="B313" s="1"/>
      <c r="C313" s="1"/>
      <c r="D313" s="1"/>
      <c r="E313" s="1"/>
      <c r="F313" s="1"/>
      <c r="H313"/>
    </row>
    <row r="314" spans="1:8" s="66" customFormat="1">
      <c r="A314" s="21"/>
      <c r="B314" s="1"/>
      <c r="C314" s="1"/>
      <c r="D314" s="1"/>
      <c r="E314" s="1"/>
      <c r="F314" s="1"/>
      <c r="H314"/>
    </row>
    <row r="315" spans="1:8" s="66" customFormat="1">
      <c r="A315" s="21"/>
      <c r="B315" s="1"/>
      <c r="C315" s="1"/>
      <c r="D315" s="1"/>
      <c r="E315" s="1"/>
      <c r="F315" s="1"/>
      <c r="H315"/>
    </row>
    <row r="316" spans="1:8" s="66" customFormat="1">
      <c r="A316" s="21"/>
      <c r="B316" s="1"/>
      <c r="C316" s="1"/>
      <c r="D316" s="1"/>
      <c r="E316" s="1"/>
      <c r="F316" s="1"/>
      <c r="H316"/>
    </row>
    <row r="317" spans="1:8" s="66" customFormat="1">
      <c r="A317" s="21"/>
      <c r="B317" s="1"/>
      <c r="C317" s="1"/>
      <c r="D317" s="1"/>
      <c r="E317" s="1"/>
      <c r="F317" s="1"/>
      <c r="H317"/>
    </row>
    <row r="318" spans="1:8" s="66" customFormat="1">
      <c r="A318" s="21"/>
      <c r="B318" s="1"/>
      <c r="C318" s="1"/>
      <c r="D318" s="1"/>
      <c r="E318" s="1"/>
      <c r="F318" s="1"/>
      <c r="H318"/>
    </row>
    <row r="319" spans="1:8" s="66" customFormat="1">
      <c r="A319" s="21"/>
      <c r="B319" s="1"/>
      <c r="C319" s="1"/>
      <c r="D319" s="1"/>
      <c r="E319" s="1"/>
      <c r="F319" s="1"/>
      <c r="H319"/>
    </row>
    <row r="320" spans="1:8" s="66" customFormat="1">
      <c r="A320" s="21"/>
      <c r="B320" s="1"/>
      <c r="C320" s="1"/>
      <c r="D320" s="1"/>
      <c r="E320" s="1"/>
      <c r="F320" s="1"/>
      <c r="H320"/>
    </row>
    <row r="321" spans="1:8" s="66" customFormat="1">
      <c r="A321" s="21"/>
      <c r="B321" s="1"/>
      <c r="C321" s="1"/>
      <c r="D321" s="1"/>
      <c r="E321" s="1"/>
      <c r="F321" s="1"/>
      <c r="H321"/>
    </row>
    <row r="322" spans="1:8" s="66" customFormat="1">
      <c r="A322" s="21"/>
      <c r="B322" s="1"/>
      <c r="C322" s="1"/>
      <c r="D322" s="1"/>
      <c r="E322" s="1"/>
      <c r="F322" s="1"/>
      <c r="H322"/>
    </row>
    <row r="323" spans="1:8" s="66" customFormat="1">
      <c r="A323" s="21"/>
      <c r="B323" s="1"/>
      <c r="C323" s="1"/>
      <c r="D323" s="1"/>
      <c r="E323" s="1"/>
      <c r="F323" s="1"/>
      <c r="H323"/>
    </row>
    <row r="324" spans="1:8" s="66" customFormat="1">
      <c r="A324" s="21"/>
      <c r="B324" s="1"/>
      <c r="C324" s="1"/>
      <c r="D324" s="1"/>
      <c r="E324" s="1"/>
      <c r="F324" s="1"/>
      <c r="H324"/>
    </row>
    <row r="325" spans="1:8" s="66" customFormat="1">
      <c r="A325" s="21"/>
      <c r="B325" s="1"/>
      <c r="C325" s="1"/>
      <c r="D325" s="1"/>
      <c r="E325" s="1"/>
      <c r="F325" s="1"/>
      <c r="H325"/>
    </row>
    <row r="326" spans="1:8" s="66" customFormat="1">
      <c r="A326" s="21"/>
      <c r="B326" s="1"/>
      <c r="C326" s="1"/>
      <c r="D326" s="1"/>
      <c r="E326" s="1"/>
      <c r="F326" s="1"/>
      <c r="H326"/>
    </row>
    <row r="327" spans="1:8" s="66" customFormat="1">
      <c r="A327" s="21"/>
      <c r="B327" s="1"/>
      <c r="C327" s="1"/>
      <c r="D327" s="1"/>
      <c r="E327" s="1"/>
      <c r="F327" s="1"/>
      <c r="H327"/>
    </row>
    <row r="328" spans="1:8" s="66" customFormat="1">
      <c r="A328" s="21"/>
      <c r="B328" s="1"/>
      <c r="C328" s="1"/>
      <c r="D328" s="1"/>
      <c r="E328" s="1"/>
      <c r="F328" s="1"/>
      <c r="H328"/>
    </row>
    <row r="329" spans="1:8" s="66" customFormat="1">
      <c r="A329" s="21"/>
      <c r="B329" s="1"/>
      <c r="C329" s="1"/>
      <c r="D329" s="1"/>
      <c r="E329" s="1"/>
      <c r="F329" s="1"/>
      <c r="H329"/>
    </row>
    <row r="330" spans="1:8" s="66" customFormat="1">
      <c r="A330" s="21"/>
      <c r="B330" s="1"/>
      <c r="C330" s="1"/>
      <c r="D330" s="1"/>
      <c r="E330" s="1"/>
      <c r="F330" s="1"/>
      <c r="H330"/>
    </row>
    <row r="331" spans="1:8" s="66" customFormat="1">
      <c r="A331" s="21"/>
      <c r="B331" s="1"/>
      <c r="C331" s="1"/>
      <c r="D331" s="1"/>
      <c r="E331" s="1"/>
      <c r="F331" s="1"/>
      <c r="H331"/>
    </row>
    <row r="332" spans="1:8" s="66" customFormat="1">
      <c r="A332" s="21"/>
      <c r="B332" s="1"/>
      <c r="C332" s="1"/>
      <c r="D332" s="1"/>
      <c r="E332" s="1"/>
      <c r="F332" s="1"/>
      <c r="H332"/>
    </row>
    <row r="333" spans="1:8" s="66" customFormat="1">
      <c r="A333" s="21"/>
      <c r="B333" s="1"/>
      <c r="C333" s="1"/>
      <c r="D333" s="1"/>
      <c r="E333" s="1"/>
      <c r="F333" s="1"/>
      <c r="H333"/>
    </row>
    <row r="334" spans="1:8" s="66" customFormat="1">
      <c r="A334" s="21"/>
      <c r="B334" s="1"/>
      <c r="C334" s="1"/>
      <c r="D334" s="1"/>
      <c r="E334" s="1"/>
      <c r="F334" s="1"/>
      <c r="H334"/>
    </row>
    <row r="335" spans="1:8" s="66" customFormat="1">
      <c r="A335" s="21"/>
      <c r="B335" s="1"/>
      <c r="C335" s="1"/>
      <c r="D335" s="1"/>
      <c r="E335" s="1"/>
      <c r="F335" s="1"/>
      <c r="H335"/>
    </row>
    <row r="336" spans="1:8" s="66" customFormat="1">
      <c r="A336" s="21"/>
      <c r="B336" s="1"/>
      <c r="C336" s="1"/>
      <c r="D336" s="1"/>
      <c r="E336" s="1"/>
      <c r="F336" s="1"/>
      <c r="H336"/>
    </row>
    <row r="337" spans="1:8" s="66" customFormat="1">
      <c r="A337" s="21"/>
      <c r="B337" s="1"/>
      <c r="C337" s="1"/>
      <c r="D337" s="1"/>
      <c r="E337" s="1"/>
      <c r="F337" s="1"/>
      <c r="H337"/>
    </row>
    <row r="338" spans="1:8" s="66" customFormat="1">
      <c r="A338" s="21"/>
      <c r="B338" s="1"/>
      <c r="C338" s="1"/>
      <c r="D338" s="1"/>
      <c r="E338" s="1"/>
      <c r="F338" s="1"/>
      <c r="H338"/>
    </row>
    <row r="339" spans="1:8" s="66" customFormat="1">
      <c r="A339" s="21"/>
      <c r="B339" s="1"/>
      <c r="C339" s="1"/>
      <c r="D339" s="1"/>
      <c r="E339" s="1"/>
      <c r="F339" s="1"/>
      <c r="H339"/>
    </row>
    <row r="340" spans="1:8" s="66" customFormat="1">
      <c r="A340" s="21"/>
      <c r="B340" s="1"/>
      <c r="C340" s="1"/>
      <c r="D340" s="1"/>
      <c r="E340" s="1"/>
      <c r="F340" s="1"/>
      <c r="H340"/>
    </row>
    <row r="341" spans="1:8" s="66" customFormat="1">
      <c r="A341" s="21"/>
      <c r="B341" s="1"/>
      <c r="C341" s="1"/>
      <c r="D341" s="1"/>
      <c r="E341" s="1"/>
      <c r="F341" s="1"/>
      <c r="H341"/>
    </row>
    <row r="342" spans="1:8" s="66" customFormat="1">
      <c r="A342" s="21"/>
      <c r="B342" s="1"/>
      <c r="C342" s="1"/>
      <c r="D342" s="1"/>
      <c r="E342" s="1"/>
      <c r="F342" s="1"/>
      <c r="H342"/>
    </row>
    <row r="343" spans="1:8" s="66" customFormat="1">
      <c r="A343" s="21"/>
      <c r="B343" s="1"/>
      <c r="C343" s="1"/>
      <c r="D343" s="1"/>
      <c r="E343" s="1"/>
      <c r="F343" s="1"/>
      <c r="H343"/>
    </row>
    <row r="344" spans="1:8" s="66" customFormat="1">
      <c r="A344" s="21"/>
      <c r="B344" s="1"/>
      <c r="C344" s="1"/>
      <c r="D344" s="1"/>
      <c r="E344" s="1"/>
      <c r="F344" s="1"/>
      <c r="H344"/>
    </row>
    <row r="345" spans="1:8" s="66" customFormat="1">
      <c r="A345" s="21"/>
      <c r="B345" s="1"/>
      <c r="C345" s="1"/>
      <c r="D345" s="1"/>
      <c r="E345" s="1"/>
      <c r="F345" s="1"/>
      <c r="H345"/>
    </row>
    <row r="346" spans="1:8" s="66" customFormat="1">
      <c r="A346" s="21"/>
      <c r="B346" s="1"/>
      <c r="C346" s="1"/>
      <c r="D346" s="1"/>
      <c r="E346" s="1"/>
      <c r="F346" s="1"/>
      <c r="H346"/>
    </row>
    <row r="347" spans="1:8" s="66" customFormat="1">
      <c r="A347" s="21"/>
      <c r="B347" s="1"/>
      <c r="C347" s="1"/>
      <c r="D347" s="1"/>
      <c r="E347" s="1"/>
      <c r="F347" s="1"/>
      <c r="H347"/>
    </row>
    <row r="348" spans="1:8" s="66" customFormat="1">
      <c r="A348" s="21"/>
      <c r="B348" s="1"/>
      <c r="C348" s="1"/>
      <c r="D348" s="1"/>
      <c r="E348" s="1"/>
      <c r="F348" s="1"/>
      <c r="H348"/>
    </row>
    <row r="349" spans="1:8" s="66" customFormat="1">
      <c r="A349" s="21"/>
      <c r="B349" s="1"/>
      <c r="C349" s="1"/>
      <c r="D349" s="1"/>
      <c r="E349" s="1"/>
      <c r="F349" s="1"/>
      <c r="H349"/>
    </row>
    <row r="350" spans="1:8" s="66" customFormat="1">
      <c r="A350" s="21"/>
      <c r="B350" s="1"/>
      <c r="C350" s="1"/>
      <c r="D350" s="1"/>
      <c r="E350" s="1"/>
      <c r="F350" s="1"/>
      <c r="H350"/>
    </row>
    <row r="351" spans="1:8" s="66" customFormat="1">
      <c r="A351" s="21"/>
      <c r="B351" s="1"/>
      <c r="C351" s="1"/>
      <c r="D351" s="1"/>
      <c r="E351" s="1"/>
      <c r="F351" s="1"/>
      <c r="H351"/>
    </row>
    <row r="352" spans="1:8" s="66" customFormat="1">
      <c r="A352" s="21"/>
      <c r="B352" s="1"/>
      <c r="C352" s="1"/>
      <c r="D352" s="1"/>
      <c r="E352" s="1"/>
      <c r="F352" s="1"/>
      <c r="H352"/>
    </row>
    <row r="353" spans="1:8" s="66" customFormat="1">
      <c r="A353" s="21"/>
      <c r="B353" s="1"/>
      <c r="C353" s="1"/>
      <c r="D353" s="1"/>
      <c r="E353" s="1"/>
      <c r="F353" s="1"/>
      <c r="H353"/>
    </row>
    <row r="354" spans="1:8" s="66" customFormat="1">
      <c r="A354" s="21"/>
      <c r="B354" s="1"/>
      <c r="C354" s="1"/>
      <c r="D354" s="1"/>
      <c r="E354" s="1"/>
      <c r="F354" s="1"/>
      <c r="H354"/>
    </row>
    <row r="355" spans="1:8" s="66" customFormat="1">
      <c r="A355" s="21"/>
      <c r="B355" s="1"/>
      <c r="C355" s="1"/>
      <c r="D355" s="1"/>
      <c r="E355" s="1"/>
      <c r="F355" s="1"/>
      <c r="H355"/>
    </row>
    <row r="356" spans="1:8" s="66" customFormat="1">
      <c r="A356" s="21"/>
      <c r="B356" s="1"/>
      <c r="C356" s="1"/>
      <c r="D356" s="1"/>
      <c r="E356" s="1"/>
      <c r="F356" s="1"/>
      <c r="H356"/>
    </row>
    <row r="357" spans="1:8" s="66" customFormat="1">
      <c r="A357" s="21"/>
      <c r="B357" s="1"/>
      <c r="C357" s="1"/>
      <c r="D357" s="1"/>
      <c r="E357" s="1"/>
      <c r="F357" s="1"/>
      <c r="H357"/>
    </row>
    <row r="358" spans="1:8" s="66" customFormat="1">
      <c r="A358" s="21"/>
      <c r="B358" s="1"/>
      <c r="C358" s="1"/>
      <c r="D358" s="1"/>
      <c r="E358" s="1"/>
      <c r="F358" s="1"/>
      <c r="H358"/>
    </row>
    <row r="359" spans="1:8" s="66" customFormat="1">
      <c r="A359" s="21"/>
      <c r="B359" s="1"/>
      <c r="C359" s="1"/>
      <c r="D359" s="1"/>
      <c r="E359" s="1"/>
      <c r="F359" s="1"/>
      <c r="H359"/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8740157480314965" right="0.78740157480314965" top="0.39370078740157483" bottom="0.39370078740157483" header="0.11811023622047245" footer="0.51181102362204722"/>
  <pageSetup paperSize="9" scale="78" orientation="portrait" r:id="rId1"/>
  <headerFooter alignWithMargins="0">
    <oddHeader xml:space="preserve">&amp;R&amp;"Times New Roman,обычный"&amp;11Приложение 4
</oddHeader>
  </headerFooter>
  <rowBreaks count="1" manualBreakCount="1">
    <brk id="5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5"/>
  </sheetPr>
  <dimension ref="A1:K168"/>
  <sheetViews>
    <sheetView view="pageBreakPreview" topLeftCell="A120" zoomScaleNormal="100" workbookViewId="0">
      <selection activeCell="A139" sqref="A139:XFD139"/>
    </sheetView>
  </sheetViews>
  <sheetFormatPr defaultRowHeight="12.75"/>
  <cols>
    <col min="1" max="1" width="50" style="105" customWidth="1"/>
    <col min="2" max="2" width="0" style="31" hidden="1" customWidth="1"/>
    <col min="3" max="3" width="10" style="31" customWidth="1"/>
    <col min="4" max="4" width="7" style="31" customWidth="1"/>
    <col min="5" max="5" width="6.85546875" style="31" customWidth="1"/>
    <col min="6" max="6" width="9.140625" style="31"/>
    <col min="7" max="7" width="7.85546875" style="31" hidden="1" customWidth="1"/>
    <col min="8" max="8" width="14.7109375" style="99" hidden="1" customWidth="1"/>
    <col min="9" max="9" width="9.7109375" style="30" customWidth="1"/>
  </cols>
  <sheetData>
    <row r="1" spans="1:11" ht="7.5" customHeight="1">
      <c r="A1" s="246" t="s">
        <v>383</v>
      </c>
      <c r="B1" s="246"/>
      <c r="C1" s="246"/>
      <c r="D1" s="246"/>
      <c r="E1" s="246"/>
      <c r="F1" s="246"/>
      <c r="G1" s="246"/>
      <c r="H1" s="246"/>
      <c r="I1" s="246"/>
      <c r="J1" s="15"/>
      <c r="K1" s="16"/>
    </row>
    <row r="2" spans="1:11" ht="15.75" customHeight="1" thickBot="1">
      <c r="A2" s="246"/>
      <c r="B2" s="246"/>
      <c r="C2" s="246"/>
      <c r="D2" s="246"/>
      <c r="E2" s="246"/>
      <c r="F2" s="246"/>
      <c r="G2" s="246"/>
      <c r="H2" s="246"/>
      <c r="I2" s="246"/>
      <c r="J2" s="15"/>
      <c r="K2" s="16"/>
    </row>
    <row r="3" spans="1:11" ht="11.25" customHeight="1">
      <c r="A3" s="247" t="s">
        <v>252</v>
      </c>
      <c r="B3" s="69" t="s">
        <v>233</v>
      </c>
      <c r="C3" s="249" t="s">
        <v>253</v>
      </c>
      <c r="D3" s="249" t="s">
        <v>123</v>
      </c>
      <c r="E3" s="251" t="s">
        <v>124</v>
      </c>
      <c r="F3" s="249" t="s">
        <v>126</v>
      </c>
      <c r="G3" s="253" t="s">
        <v>234</v>
      </c>
      <c r="H3" s="255" t="s">
        <v>233</v>
      </c>
      <c r="I3" s="255" t="s">
        <v>89</v>
      </c>
      <c r="J3" s="245"/>
      <c r="K3" s="16"/>
    </row>
    <row r="4" spans="1:11" ht="31.5" customHeight="1" thickBot="1">
      <c r="A4" s="248"/>
      <c r="B4" s="70" t="s">
        <v>233</v>
      </c>
      <c r="C4" s="250"/>
      <c r="D4" s="250"/>
      <c r="E4" s="252"/>
      <c r="F4" s="250"/>
      <c r="G4" s="254"/>
      <c r="H4" s="256"/>
      <c r="I4" s="256"/>
      <c r="J4" s="245"/>
      <c r="K4" s="16"/>
    </row>
    <row r="5" spans="1:11" ht="13.5" thickBot="1">
      <c r="A5" s="107">
        <v>1</v>
      </c>
      <c r="B5" s="71">
        <v>2</v>
      </c>
      <c r="C5" s="71">
        <v>2</v>
      </c>
      <c r="D5" s="71">
        <v>3</v>
      </c>
      <c r="E5" s="71">
        <v>4</v>
      </c>
      <c r="F5" s="71">
        <v>5</v>
      </c>
      <c r="G5" s="72" t="s">
        <v>235</v>
      </c>
      <c r="H5" s="73">
        <v>7</v>
      </c>
      <c r="I5" s="73">
        <v>6</v>
      </c>
      <c r="J5" s="17"/>
    </row>
    <row r="6" spans="1:11">
      <c r="A6" s="74" t="s">
        <v>254</v>
      </c>
      <c r="B6" s="75"/>
      <c r="C6" s="76" t="s">
        <v>146</v>
      </c>
      <c r="D6" s="76" t="s">
        <v>166</v>
      </c>
      <c r="E6" s="76" t="s">
        <v>166</v>
      </c>
      <c r="F6" s="76" t="s">
        <v>168</v>
      </c>
      <c r="G6" s="76"/>
      <c r="H6" s="76"/>
      <c r="I6" s="77">
        <f>I17+I24+I34+I7+I38+I50+I54+I42+I80+I89+I93+I97+I76+I72+I101+I105+I113+I121+I125+I132+I143+I147</f>
        <v>52408.599999999991</v>
      </c>
      <c r="J6" s="17"/>
    </row>
    <row r="7" spans="1:11" s="5" customFormat="1" ht="25.5">
      <c r="A7" s="78" t="s">
        <v>432</v>
      </c>
      <c r="B7" s="82"/>
      <c r="C7" s="79" t="s">
        <v>113</v>
      </c>
      <c r="D7" s="79" t="s">
        <v>166</v>
      </c>
      <c r="E7" s="79" t="s">
        <v>166</v>
      </c>
      <c r="F7" s="79" t="s">
        <v>168</v>
      </c>
      <c r="G7" s="79"/>
      <c r="H7" s="79"/>
      <c r="I7" s="80">
        <f>I8+I14+I11</f>
        <v>164</v>
      </c>
      <c r="J7" s="26"/>
    </row>
    <row r="8" spans="1:11" s="5" customFormat="1">
      <c r="A8" s="81" t="s">
        <v>208</v>
      </c>
      <c r="B8" s="83"/>
      <c r="C8" s="79" t="s">
        <v>113</v>
      </c>
      <c r="D8" s="79" t="s">
        <v>148</v>
      </c>
      <c r="E8" s="79" t="s">
        <v>166</v>
      </c>
      <c r="F8" s="79" t="s">
        <v>168</v>
      </c>
      <c r="G8" s="79"/>
      <c r="H8" s="84"/>
      <c r="I8" s="85">
        <f>I9</f>
        <v>140</v>
      </c>
      <c r="J8" s="26"/>
    </row>
    <row r="9" spans="1:11" s="5" customFormat="1">
      <c r="A9" s="81" t="s">
        <v>207</v>
      </c>
      <c r="B9" s="83"/>
      <c r="C9" s="79" t="s">
        <v>113</v>
      </c>
      <c r="D9" s="79" t="s">
        <v>148</v>
      </c>
      <c r="E9" s="79" t="s">
        <v>141</v>
      </c>
      <c r="F9" s="79" t="s">
        <v>168</v>
      </c>
      <c r="G9" s="79"/>
      <c r="H9" s="84"/>
      <c r="I9" s="85">
        <f>I10</f>
        <v>140</v>
      </c>
      <c r="J9" s="26"/>
    </row>
    <row r="10" spans="1:11" s="5" customFormat="1">
      <c r="A10" s="81" t="s">
        <v>52</v>
      </c>
      <c r="B10" s="83"/>
      <c r="C10" s="79" t="s">
        <v>113</v>
      </c>
      <c r="D10" s="79" t="s">
        <v>148</v>
      </c>
      <c r="E10" s="79" t="s">
        <v>141</v>
      </c>
      <c r="F10" s="79" t="s">
        <v>53</v>
      </c>
      <c r="G10" s="79"/>
      <c r="H10" s="84"/>
      <c r="I10" s="85">
        <v>140</v>
      </c>
      <c r="J10" s="26"/>
    </row>
    <row r="11" spans="1:11" s="5" customFormat="1">
      <c r="A11" s="81" t="s">
        <v>75</v>
      </c>
      <c r="B11" s="83"/>
      <c r="C11" s="79" t="s">
        <v>113</v>
      </c>
      <c r="D11" s="79" t="s">
        <v>150</v>
      </c>
      <c r="E11" s="79" t="s">
        <v>166</v>
      </c>
      <c r="F11" s="79" t="s">
        <v>168</v>
      </c>
      <c r="G11" s="79"/>
      <c r="H11" s="84"/>
      <c r="I11" s="85">
        <f>I12</f>
        <v>17</v>
      </c>
      <c r="J11" s="26"/>
    </row>
    <row r="12" spans="1:11" s="5" customFormat="1">
      <c r="A12" s="81" t="s">
        <v>92</v>
      </c>
      <c r="B12" s="83"/>
      <c r="C12" s="79" t="s">
        <v>113</v>
      </c>
      <c r="D12" s="79" t="s">
        <v>150</v>
      </c>
      <c r="E12" s="79" t="s">
        <v>131</v>
      </c>
      <c r="F12" s="79" t="s">
        <v>168</v>
      </c>
      <c r="G12" s="79"/>
      <c r="H12" s="84"/>
      <c r="I12" s="85">
        <f>I13</f>
        <v>17</v>
      </c>
      <c r="J12" s="26"/>
    </row>
    <row r="13" spans="1:11" s="5" customFormat="1">
      <c r="A13" s="81" t="s">
        <v>59</v>
      </c>
      <c r="B13" s="83"/>
      <c r="C13" s="79" t="s">
        <v>113</v>
      </c>
      <c r="D13" s="79" t="s">
        <v>150</v>
      </c>
      <c r="E13" s="79" t="s">
        <v>131</v>
      </c>
      <c r="F13" s="79" t="s">
        <v>60</v>
      </c>
      <c r="G13" s="79"/>
      <c r="H13" s="84"/>
      <c r="I13" s="85">
        <v>17</v>
      </c>
      <c r="J13" s="26"/>
    </row>
    <row r="14" spans="1:11" s="5" customFormat="1" ht="15" customHeight="1">
      <c r="A14" s="25" t="s">
        <v>76</v>
      </c>
      <c r="B14" s="83"/>
      <c r="C14" s="79" t="s">
        <v>113</v>
      </c>
      <c r="D14" s="79" t="s">
        <v>143</v>
      </c>
      <c r="E14" s="79" t="s">
        <v>166</v>
      </c>
      <c r="F14" s="79" t="s">
        <v>168</v>
      </c>
      <c r="G14" s="79"/>
      <c r="H14" s="84"/>
      <c r="I14" s="85">
        <f>I15</f>
        <v>7</v>
      </c>
      <c r="J14" s="26"/>
    </row>
    <row r="15" spans="1:11" s="5" customFormat="1">
      <c r="A15" s="25" t="s">
        <v>222</v>
      </c>
      <c r="B15" s="83"/>
      <c r="C15" s="79" t="s">
        <v>113</v>
      </c>
      <c r="D15" s="79" t="s">
        <v>143</v>
      </c>
      <c r="E15" s="79" t="s">
        <v>136</v>
      </c>
      <c r="F15" s="79" t="s">
        <v>168</v>
      </c>
      <c r="G15" s="79"/>
      <c r="H15" s="84"/>
      <c r="I15" s="85">
        <f>I16</f>
        <v>7</v>
      </c>
      <c r="J15" s="26"/>
    </row>
    <row r="16" spans="1:11" s="5" customFormat="1">
      <c r="A16" s="81" t="s">
        <v>52</v>
      </c>
      <c r="B16" s="83"/>
      <c r="C16" s="79" t="s">
        <v>113</v>
      </c>
      <c r="D16" s="79" t="s">
        <v>143</v>
      </c>
      <c r="E16" s="79" t="s">
        <v>136</v>
      </c>
      <c r="F16" s="79" t="s">
        <v>53</v>
      </c>
      <c r="G16" s="79"/>
      <c r="H16" s="84"/>
      <c r="I16" s="85">
        <v>7</v>
      </c>
      <c r="J16" s="26"/>
    </row>
    <row r="17" spans="1:9" s="5" customFormat="1" ht="53.25" customHeight="1">
      <c r="A17" s="78" t="s">
        <v>315</v>
      </c>
      <c r="B17" s="82"/>
      <c r="C17" s="79" t="s">
        <v>114</v>
      </c>
      <c r="D17" s="79" t="s">
        <v>166</v>
      </c>
      <c r="E17" s="79" t="s">
        <v>166</v>
      </c>
      <c r="F17" s="79" t="s">
        <v>168</v>
      </c>
      <c r="G17" s="79"/>
      <c r="H17" s="84"/>
      <c r="I17" s="85">
        <f>I18+I21</f>
        <v>13.5</v>
      </c>
    </row>
    <row r="18" spans="1:9" s="5" customFormat="1" hidden="1">
      <c r="A18" s="81" t="s">
        <v>208</v>
      </c>
      <c r="B18" s="82"/>
      <c r="C18" s="79" t="s">
        <v>114</v>
      </c>
      <c r="D18" s="79" t="s">
        <v>148</v>
      </c>
      <c r="E18" s="79" t="s">
        <v>166</v>
      </c>
      <c r="F18" s="79" t="s">
        <v>168</v>
      </c>
      <c r="G18" s="79"/>
      <c r="H18" s="84"/>
      <c r="I18" s="85">
        <f>I19</f>
        <v>0</v>
      </c>
    </row>
    <row r="19" spans="1:9" s="5" customFormat="1" hidden="1">
      <c r="A19" s="81" t="s">
        <v>207</v>
      </c>
      <c r="B19" s="82"/>
      <c r="C19" s="79" t="s">
        <v>114</v>
      </c>
      <c r="D19" s="79" t="s">
        <v>148</v>
      </c>
      <c r="E19" s="79" t="s">
        <v>141</v>
      </c>
      <c r="F19" s="79" t="s">
        <v>168</v>
      </c>
      <c r="G19" s="79"/>
      <c r="H19" s="84"/>
      <c r="I19" s="85">
        <f>I20</f>
        <v>0</v>
      </c>
    </row>
    <row r="20" spans="1:9" s="5" customFormat="1" hidden="1">
      <c r="A20" s="81" t="s">
        <v>52</v>
      </c>
      <c r="B20" s="82"/>
      <c r="C20" s="79" t="s">
        <v>114</v>
      </c>
      <c r="D20" s="79" t="s">
        <v>148</v>
      </c>
      <c r="E20" s="79" t="s">
        <v>141</v>
      </c>
      <c r="F20" s="79" t="s">
        <v>53</v>
      </c>
      <c r="G20" s="79"/>
      <c r="H20" s="84"/>
      <c r="I20" s="85">
        <v>0</v>
      </c>
    </row>
    <row r="21" spans="1:9" s="5" customFormat="1" ht="15" customHeight="1">
      <c r="A21" s="81" t="s">
        <v>75</v>
      </c>
      <c r="B21" s="82"/>
      <c r="C21" s="79" t="s">
        <v>114</v>
      </c>
      <c r="D21" s="79" t="s">
        <v>150</v>
      </c>
      <c r="E21" s="79" t="s">
        <v>166</v>
      </c>
      <c r="F21" s="79" t="s">
        <v>168</v>
      </c>
      <c r="G21" s="79"/>
      <c r="H21" s="84"/>
      <c r="I21" s="85">
        <f>I22</f>
        <v>13.5</v>
      </c>
    </row>
    <row r="22" spans="1:9" s="5" customFormat="1">
      <c r="A22" s="81" t="s">
        <v>92</v>
      </c>
      <c r="B22" s="82"/>
      <c r="C22" s="79" t="s">
        <v>114</v>
      </c>
      <c r="D22" s="79" t="s">
        <v>150</v>
      </c>
      <c r="E22" s="79" t="s">
        <v>131</v>
      </c>
      <c r="F22" s="79" t="s">
        <v>168</v>
      </c>
      <c r="G22" s="79"/>
      <c r="H22" s="84"/>
      <c r="I22" s="85">
        <f>I23</f>
        <v>13.5</v>
      </c>
    </row>
    <row r="23" spans="1:9" s="5" customFormat="1">
      <c r="A23" s="81" t="s">
        <v>59</v>
      </c>
      <c r="B23" s="82"/>
      <c r="C23" s="79" t="s">
        <v>114</v>
      </c>
      <c r="D23" s="79" t="s">
        <v>150</v>
      </c>
      <c r="E23" s="79" t="s">
        <v>131</v>
      </c>
      <c r="F23" s="79" t="s">
        <v>60</v>
      </c>
      <c r="G23" s="79"/>
      <c r="H23" s="84"/>
      <c r="I23" s="85">
        <v>13.5</v>
      </c>
    </row>
    <row r="24" spans="1:9" s="18" customFormat="1" ht="25.5">
      <c r="A24" s="78" t="s">
        <v>316</v>
      </c>
      <c r="B24" s="83"/>
      <c r="C24" s="79" t="s">
        <v>115</v>
      </c>
      <c r="D24" s="79" t="s">
        <v>166</v>
      </c>
      <c r="E24" s="79" t="s">
        <v>166</v>
      </c>
      <c r="F24" s="79" t="s">
        <v>168</v>
      </c>
      <c r="G24" s="79"/>
      <c r="H24" s="84"/>
      <c r="I24" s="85">
        <f>I31+I28+I25</f>
        <v>46.2</v>
      </c>
    </row>
    <row r="25" spans="1:9" s="18" customFormat="1" hidden="1">
      <c r="A25" s="166" t="s">
        <v>165</v>
      </c>
      <c r="B25" s="83"/>
      <c r="C25" s="79" t="s">
        <v>115</v>
      </c>
      <c r="D25" s="79" t="s">
        <v>131</v>
      </c>
      <c r="E25" s="79"/>
      <c r="F25" s="79"/>
      <c r="G25" s="79"/>
      <c r="H25" s="84"/>
      <c r="I25" s="85">
        <f>I26</f>
        <v>0</v>
      </c>
    </row>
    <row r="26" spans="1:9" s="18" customFormat="1" hidden="1">
      <c r="A26" s="25" t="s">
        <v>191</v>
      </c>
      <c r="B26" s="83"/>
      <c r="C26" s="79" t="s">
        <v>115</v>
      </c>
      <c r="D26" s="79" t="s">
        <v>131</v>
      </c>
      <c r="E26" s="79" t="s">
        <v>74</v>
      </c>
      <c r="F26" s="79"/>
      <c r="G26" s="79"/>
      <c r="H26" s="84"/>
      <c r="I26" s="85">
        <f>I27</f>
        <v>0</v>
      </c>
    </row>
    <row r="27" spans="1:9" s="18" customFormat="1" hidden="1">
      <c r="A27" s="81" t="s">
        <v>59</v>
      </c>
      <c r="B27" s="83"/>
      <c r="C27" s="79" t="s">
        <v>115</v>
      </c>
      <c r="D27" s="79" t="s">
        <v>131</v>
      </c>
      <c r="E27" s="79" t="s">
        <v>74</v>
      </c>
      <c r="F27" s="79" t="s">
        <v>60</v>
      </c>
      <c r="G27" s="79"/>
      <c r="H27" s="84"/>
      <c r="I27" s="85">
        <v>0</v>
      </c>
    </row>
    <row r="28" spans="1:9" s="18" customFormat="1">
      <c r="A28" s="81" t="s">
        <v>208</v>
      </c>
      <c r="B28" s="83"/>
      <c r="C28" s="79" t="s">
        <v>115</v>
      </c>
      <c r="D28" s="79" t="s">
        <v>148</v>
      </c>
      <c r="E28" s="79" t="s">
        <v>166</v>
      </c>
      <c r="F28" s="79" t="s">
        <v>168</v>
      </c>
      <c r="G28" s="79"/>
      <c r="H28" s="84"/>
      <c r="I28" s="85">
        <f>I29</f>
        <v>38</v>
      </c>
    </row>
    <row r="29" spans="1:9" s="18" customFormat="1">
      <c r="A29" s="81" t="s">
        <v>207</v>
      </c>
      <c r="B29" s="83"/>
      <c r="C29" s="79" t="s">
        <v>115</v>
      </c>
      <c r="D29" s="79" t="s">
        <v>148</v>
      </c>
      <c r="E29" s="79" t="s">
        <v>141</v>
      </c>
      <c r="F29" s="79" t="s">
        <v>168</v>
      </c>
      <c r="G29" s="79"/>
      <c r="H29" s="84"/>
      <c r="I29" s="85">
        <f>I30</f>
        <v>38</v>
      </c>
    </row>
    <row r="30" spans="1:9" s="18" customFormat="1">
      <c r="A30" s="81" t="s">
        <v>52</v>
      </c>
      <c r="B30" s="83"/>
      <c r="C30" s="79" t="s">
        <v>115</v>
      </c>
      <c r="D30" s="79" t="s">
        <v>148</v>
      </c>
      <c r="E30" s="79" t="s">
        <v>141</v>
      </c>
      <c r="F30" s="79" t="s">
        <v>53</v>
      </c>
      <c r="G30" s="79"/>
      <c r="H30" s="84"/>
      <c r="I30" s="85">
        <v>38</v>
      </c>
    </row>
    <row r="31" spans="1:9" s="18" customFormat="1" ht="13.5" customHeight="1">
      <c r="A31" s="81" t="s">
        <v>75</v>
      </c>
      <c r="B31" s="83"/>
      <c r="C31" s="79" t="s">
        <v>115</v>
      </c>
      <c r="D31" s="79" t="s">
        <v>150</v>
      </c>
      <c r="E31" s="79" t="s">
        <v>166</v>
      </c>
      <c r="F31" s="79" t="s">
        <v>168</v>
      </c>
      <c r="G31" s="79"/>
      <c r="H31" s="84"/>
      <c r="I31" s="85">
        <f>I32</f>
        <v>8.1999999999999993</v>
      </c>
    </row>
    <row r="32" spans="1:9" s="18" customFormat="1">
      <c r="A32" s="81" t="s">
        <v>210</v>
      </c>
      <c r="B32" s="83"/>
      <c r="C32" s="79" t="s">
        <v>115</v>
      </c>
      <c r="D32" s="79" t="s">
        <v>150</v>
      </c>
      <c r="E32" s="79" t="s">
        <v>131</v>
      </c>
      <c r="F32" s="79" t="s">
        <v>168</v>
      </c>
      <c r="G32" s="79"/>
      <c r="H32" s="84"/>
      <c r="I32" s="85">
        <f>I33</f>
        <v>8.1999999999999993</v>
      </c>
    </row>
    <row r="33" spans="1:9" s="18" customFormat="1">
      <c r="A33" s="81" t="s">
        <v>59</v>
      </c>
      <c r="B33" s="83"/>
      <c r="C33" s="79" t="s">
        <v>115</v>
      </c>
      <c r="D33" s="79" t="s">
        <v>150</v>
      </c>
      <c r="E33" s="79" t="s">
        <v>131</v>
      </c>
      <c r="F33" s="79" t="s">
        <v>60</v>
      </c>
      <c r="G33" s="79"/>
      <c r="H33" s="84"/>
      <c r="I33" s="85">
        <v>8.1999999999999993</v>
      </c>
    </row>
    <row r="34" spans="1:9" s="5" customFormat="1" ht="25.5">
      <c r="A34" s="78" t="s">
        <v>436</v>
      </c>
      <c r="B34" s="86"/>
      <c r="C34" s="79" t="s">
        <v>116</v>
      </c>
      <c r="D34" s="79" t="s">
        <v>166</v>
      </c>
      <c r="E34" s="79" t="s">
        <v>166</v>
      </c>
      <c r="F34" s="79" t="s">
        <v>168</v>
      </c>
      <c r="G34" s="79"/>
      <c r="H34" s="84"/>
      <c r="I34" s="85">
        <f>I35</f>
        <v>300.5</v>
      </c>
    </row>
    <row r="35" spans="1:9" s="9" customFormat="1">
      <c r="A35" s="81" t="s">
        <v>208</v>
      </c>
      <c r="B35" s="87"/>
      <c r="C35" s="79" t="s">
        <v>116</v>
      </c>
      <c r="D35" s="79" t="s">
        <v>148</v>
      </c>
      <c r="E35" s="79" t="s">
        <v>166</v>
      </c>
      <c r="F35" s="79" t="s">
        <v>168</v>
      </c>
      <c r="G35" s="88"/>
      <c r="H35" s="89"/>
      <c r="I35" s="85">
        <f>I36</f>
        <v>300.5</v>
      </c>
    </row>
    <row r="36" spans="1:9" s="9" customFormat="1">
      <c r="A36" s="81" t="s">
        <v>256</v>
      </c>
      <c r="B36" s="87"/>
      <c r="C36" s="79" t="s">
        <v>116</v>
      </c>
      <c r="D36" s="79" t="s">
        <v>148</v>
      </c>
      <c r="E36" s="79" t="s">
        <v>148</v>
      </c>
      <c r="F36" s="79" t="s">
        <v>168</v>
      </c>
      <c r="G36" s="88"/>
      <c r="H36" s="89"/>
      <c r="I36" s="85">
        <f>I37</f>
        <v>300.5</v>
      </c>
    </row>
    <row r="37" spans="1:9" s="9" customFormat="1">
      <c r="A37" s="81" t="s">
        <v>52</v>
      </c>
      <c r="B37" s="87"/>
      <c r="C37" s="79" t="s">
        <v>116</v>
      </c>
      <c r="D37" s="79" t="s">
        <v>148</v>
      </c>
      <c r="E37" s="79" t="s">
        <v>148</v>
      </c>
      <c r="F37" s="79" t="s">
        <v>47</v>
      </c>
      <c r="G37" s="88"/>
      <c r="H37" s="89"/>
      <c r="I37" s="85">
        <v>300.5</v>
      </c>
    </row>
    <row r="38" spans="1:9" s="9" customFormat="1" ht="25.5" hidden="1">
      <c r="A38" s="78" t="s">
        <v>102</v>
      </c>
      <c r="B38" s="87"/>
      <c r="C38" s="79" t="s">
        <v>117</v>
      </c>
      <c r="D38" s="79" t="s">
        <v>166</v>
      </c>
      <c r="E38" s="79" t="s">
        <v>166</v>
      </c>
      <c r="F38" s="79" t="s">
        <v>168</v>
      </c>
      <c r="G38" s="88"/>
      <c r="H38" s="89"/>
      <c r="I38" s="85">
        <f>I39</f>
        <v>0</v>
      </c>
    </row>
    <row r="39" spans="1:9" s="9" customFormat="1" hidden="1">
      <c r="A39" s="81" t="s">
        <v>208</v>
      </c>
      <c r="B39" s="87"/>
      <c r="C39" s="79" t="s">
        <v>117</v>
      </c>
      <c r="D39" s="79" t="s">
        <v>148</v>
      </c>
      <c r="E39" s="79" t="s">
        <v>166</v>
      </c>
      <c r="F39" s="79" t="s">
        <v>168</v>
      </c>
      <c r="G39" s="88"/>
      <c r="H39" s="89"/>
      <c r="I39" s="85">
        <f>I40</f>
        <v>0</v>
      </c>
    </row>
    <row r="40" spans="1:9" s="9" customFormat="1" hidden="1">
      <c r="A40" s="81" t="s">
        <v>207</v>
      </c>
      <c r="B40" s="87"/>
      <c r="C40" s="79" t="s">
        <v>117</v>
      </c>
      <c r="D40" s="79" t="s">
        <v>148</v>
      </c>
      <c r="E40" s="79" t="s">
        <v>141</v>
      </c>
      <c r="F40" s="79" t="s">
        <v>168</v>
      </c>
      <c r="G40" s="88"/>
      <c r="H40" s="89"/>
      <c r="I40" s="85">
        <f>I41</f>
        <v>0</v>
      </c>
    </row>
    <row r="41" spans="1:9" s="9" customFormat="1" hidden="1">
      <c r="A41" s="81" t="s">
        <v>52</v>
      </c>
      <c r="B41" s="87"/>
      <c r="C41" s="79" t="s">
        <v>117</v>
      </c>
      <c r="D41" s="79" t="s">
        <v>148</v>
      </c>
      <c r="E41" s="79" t="s">
        <v>141</v>
      </c>
      <c r="F41" s="79" t="s">
        <v>53</v>
      </c>
      <c r="G41" s="88"/>
      <c r="H41" s="89"/>
      <c r="I41" s="85">
        <v>0</v>
      </c>
    </row>
    <row r="42" spans="1:9" s="9" customFormat="1" ht="25.5" hidden="1">
      <c r="A42" s="78" t="s">
        <v>244</v>
      </c>
      <c r="B42" s="87"/>
      <c r="C42" s="79" t="s">
        <v>243</v>
      </c>
      <c r="D42" s="79" t="s">
        <v>166</v>
      </c>
      <c r="E42" s="79" t="s">
        <v>166</v>
      </c>
      <c r="F42" s="79" t="s">
        <v>168</v>
      </c>
      <c r="G42" s="88"/>
      <c r="H42" s="89"/>
      <c r="I42" s="85">
        <f>I46+I43</f>
        <v>0</v>
      </c>
    </row>
    <row r="43" spans="1:9" s="9" customFormat="1" hidden="1">
      <c r="A43" s="81" t="s">
        <v>255</v>
      </c>
      <c r="B43" s="87"/>
      <c r="C43" s="79" t="s">
        <v>243</v>
      </c>
      <c r="D43" s="79" t="s">
        <v>145</v>
      </c>
      <c r="E43" s="79" t="s">
        <v>166</v>
      </c>
      <c r="F43" s="79" t="s">
        <v>168</v>
      </c>
      <c r="G43" s="88"/>
      <c r="H43" s="89"/>
      <c r="I43" s="85">
        <f>I44</f>
        <v>0</v>
      </c>
    </row>
    <row r="44" spans="1:9" s="9" customFormat="1" hidden="1">
      <c r="A44" s="81" t="s">
        <v>202</v>
      </c>
      <c r="B44" s="87"/>
      <c r="C44" s="79" t="s">
        <v>243</v>
      </c>
      <c r="D44" s="79" t="s">
        <v>145</v>
      </c>
      <c r="E44" s="79" t="s">
        <v>131</v>
      </c>
      <c r="F44" s="79" t="s">
        <v>168</v>
      </c>
      <c r="G44" s="88"/>
      <c r="H44" s="89"/>
      <c r="I44" s="85">
        <f>I45</f>
        <v>0</v>
      </c>
    </row>
    <row r="45" spans="1:9" s="9" customFormat="1" hidden="1">
      <c r="A45" s="81" t="s">
        <v>175</v>
      </c>
      <c r="B45" s="87"/>
      <c r="C45" s="79" t="s">
        <v>243</v>
      </c>
      <c r="D45" s="79" t="s">
        <v>145</v>
      </c>
      <c r="E45" s="79" t="s">
        <v>131</v>
      </c>
      <c r="F45" s="79" t="s">
        <v>134</v>
      </c>
      <c r="G45" s="88"/>
      <c r="H45" s="89"/>
      <c r="I45" s="85"/>
    </row>
    <row r="46" spans="1:9" s="9" customFormat="1" hidden="1">
      <c r="A46" s="81" t="s">
        <v>208</v>
      </c>
      <c r="B46" s="87"/>
      <c r="C46" s="79" t="s">
        <v>243</v>
      </c>
      <c r="D46" s="79" t="s">
        <v>148</v>
      </c>
      <c r="E46" s="79" t="s">
        <v>166</v>
      </c>
      <c r="F46" s="79" t="s">
        <v>168</v>
      </c>
      <c r="G46" s="88"/>
      <c r="H46" s="89"/>
      <c r="I46" s="85">
        <f>I47</f>
        <v>0</v>
      </c>
    </row>
    <row r="47" spans="1:9" s="9" customFormat="1" hidden="1">
      <c r="A47" s="81" t="s">
        <v>207</v>
      </c>
      <c r="B47" s="87"/>
      <c r="C47" s="79" t="s">
        <v>243</v>
      </c>
      <c r="D47" s="79" t="s">
        <v>148</v>
      </c>
      <c r="E47" s="79" t="s">
        <v>141</v>
      </c>
      <c r="F47" s="79" t="s">
        <v>168</v>
      </c>
      <c r="G47" s="88"/>
      <c r="H47" s="89"/>
      <c r="I47" s="85">
        <f>I48+I49</f>
        <v>0</v>
      </c>
    </row>
    <row r="48" spans="1:9" s="9" customFormat="1" hidden="1">
      <c r="A48" s="81" t="s">
        <v>251</v>
      </c>
      <c r="B48" s="87"/>
      <c r="C48" s="79" t="s">
        <v>243</v>
      </c>
      <c r="D48" s="79" t="s">
        <v>148</v>
      </c>
      <c r="E48" s="79" t="s">
        <v>141</v>
      </c>
      <c r="F48" s="79" t="s">
        <v>149</v>
      </c>
      <c r="G48" s="88"/>
      <c r="H48" s="89"/>
      <c r="I48" s="85">
        <v>0</v>
      </c>
    </row>
    <row r="49" spans="1:9" s="9" customFormat="1" hidden="1">
      <c r="A49" s="81" t="s">
        <v>175</v>
      </c>
      <c r="B49" s="87"/>
      <c r="C49" s="79" t="s">
        <v>243</v>
      </c>
      <c r="D49" s="79" t="s">
        <v>148</v>
      </c>
      <c r="E49" s="79" t="s">
        <v>141</v>
      </c>
      <c r="F49" s="79" t="s">
        <v>134</v>
      </c>
      <c r="G49" s="88"/>
      <c r="H49" s="89"/>
      <c r="I49" s="85">
        <v>0</v>
      </c>
    </row>
    <row r="50" spans="1:9" s="5" customFormat="1" ht="38.25">
      <c r="A50" s="78" t="s">
        <v>437</v>
      </c>
      <c r="B50" s="86"/>
      <c r="C50" s="79" t="s">
        <v>241</v>
      </c>
      <c r="D50" s="79" t="s">
        <v>166</v>
      </c>
      <c r="E50" s="79" t="s">
        <v>166</v>
      </c>
      <c r="F50" s="79" t="s">
        <v>168</v>
      </c>
      <c r="G50" s="79"/>
      <c r="H50" s="84"/>
      <c r="I50" s="85">
        <f>I51</f>
        <v>14</v>
      </c>
    </row>
    <row r="51" spans="1:9" s="5" customFormat="1">
      <c r="A51" s="81" t="s">
        <v>75</v>
      </c>
      <c r="B51" s="86"/>
      <c r="C51" s="79" t="s">
        <v>241</v>
      </c>
      <c r="D51" s="79" t="s">
        <v>150</v>
      </c>
      <c r="E51" s="79" t="s">
        <v>166</v>
      </c>
      <c r="F51" s="79" t="s">
        <v>168</v>
      </c>
      <c r="G51" s="79"/>
      <c r="H51" s="84"/>
      <c r="I51" s="85">
        <f>I52</f>
        <v>14</v>
      </c>
    </row>
    <row r="52" spans="1:9" s="5" customFormat="1" ht="18" customHeight="1">
      <c r="A52" s="81" t="s">
        <v>92</v>
      </c>
      <c r="B52" s="86"/>
      <c r="C52" s="79" t="s">
        <v>241</v>
      </c>
      <c r="D52" s="79" t="s">
        <v>150</v>
      </c>
      <c r="E52" s="79" t="s">
        <v>131</v>
      </c>
      <c r="F52" s="79" t="s">
        <v>168</v>
      </c>
      <c r="G52" s="79"/>
      <c r="H52" s="84"/>
      <c r="I52" s="85">
        <f>I53</f>
        <v>14</v>
      </c>
    </row>
    <row r="53" spans="1:9" s="5" customFormat="1">
      <c r="A53" s="81" t="s">
        <v>59</v>
      </c>
      <c r="B53" s="86"/>
      <c r="C53" s="79" t="s">
        <v>241</v>
      </c>
      <c r="D53" s="79" t="s">
        <v>150</v>
      </c>
      <c r="E53" s="79" t="s">
        <v>131</v>
      </c>
      <c r="F53" s="79" t="s">
        <v>60</v>
      </c>
      <c r="G53" s="79"/>
      <c r="H53" s="84"/>
      <c r="I53" s="85">
        <v>14</v>
      </c>
    </row>
    <row r="54" spans="1:9" s="9" customFormat="1" ht="25.5" hidden="1" customHeight="1">
      <c r="A54" s="167" t="s">
        <v>244</v>
      </c>
      <c r="B54" s="87"/>
      <c r="C54" s="79" t="s">
        <v>243</v>
      </c>
      <c r="D54" s="79" t="s">
        <v>166</v>
      </c>
      <c r="E54" s="79" t="s">
        <v>166</v>
      </c>
      <c r="F54" s="79" t="s">
        <v>168</v>
      </c>
      <c r="G54" s="79"/>
      <c r="H54" s="84"/>
      <c r="I54" s="85">
        <f>I69+I59+I55+I66</f>
        <v>0</v>
      </c>
    </row>
    <row r="55" spans="1:9" s="9" customFormat="1" ht="13.5" hidden="1" customHeight="1">
      <c r="A55" s="166" t="s">
        <v>165</v>
      </c>
      <c r="B55" s="87"/>
      <c r="C55" s="79" t="s">
        <v>243</v>
      </c>
      <c r="D55" s="79" t="s">
        <v>131</v>
      </c>
      <c r="E55" s="79" t="s">
        <v>166</v>
      </c>
      <c r="F55" s="79" t="s">
        <v>168</v>
      </c>
      <c r="G55" s="79"/>
      <c r="H55" s="84"/>
      <c r="I55" s="85">
        <f>I56</f>
        <v>0</v>
      </c>
    </row>
    <row r="56" spans="1:9" s="9" customFormat="1" ht="14.25" hidden="1" customHeight="1">
      <c r="A56" s="25" t="s">
        <v>191</v>
      </c>
      <c r="B56" s="87"/>
      <c r="C56" s="79" t="s">
        <v>243</v>
      </c>
      <c r="D56" s="79" t="s">
        <v>131</v>
      </c>
      <c r="E56" s="79" t="s">
        <v>74</v>
      </c>
      <c r="F56" s="79" t="s">
        <v>168</v>
      </c>
      <c r="G56" s="79"/>
      <c r="H56" s="84"/>
      <c r="I56" s="85">
        <f>I58+I57</f>
        <v>0</v>
      </c>
    </row>
    <row r="57" spans="1:9" s="9" customFormat="1" ht="14.25" hidden="1" customHeight="1">
      <c r="A57" s="25" t="s">
        <v>251</v>
      </c>
      <c r="B57" s="87"/>
      <c r="C57" s="79" t="s">
        <v>243</v>
      </c>
      <c r="D57" s="79" t="s">
        <v>131</v>
      </c>
      <c r="E57" s="79" t="s">
        <v>74</v>
      </c>
      <c r="F57" s="79" t="s">
        <v>149</v>
      </c>
      <c r="G57" s="79"/>
      <c r="H57" s="84"/>
      <c r="I57" s="85">
        <v>0</v>
      </c>
    </row>
    <row r="58" spans="1:9" s="9" customFormat="1" ht="14.25" hidden="1" customHeight="1">
      <c r="A58" s="81" t="s">
        <v>175</v>
      </c>
      <c r="B58" s="87"/>
      <c r="C58" s="79" t="s">
        <v>243</v>
      </c>
      <c r="D58" s="79" t="s">
        <v>131</v>
      </c>
      <c r="E58" s="79" t="s">
        <v>74</v>
      </c>
      <c r="F58" s="79" t="s">
        <v>134</v>
      </c>
      <c r="G58" s="79"/>
      <c r="H58" s="84"/>
      <c r="I58" s="85">
        <v>0</v>
      </c>
    </row>
    <row r="59" spans="1:9" s="9" customFormat="1" ht="13.5" hidden="1" customHeight="1">
      <c r="A59" s="81" t="s">
        <v>255</v>
      </c>
      <c r="B59" s="87"/>
      <c r="C59" s="79" t="s">
        <v>243</v>
      </c>
      <c r="D59" s="79" t="s">
        <v>145</v>
      </c>
      <c r="E59" s="79" t="s">
        <v>166</v>
      </c>
      <c r="F59" s="79" t="s">
        <v>168</v>
      </c>
      <c r="G59" s="79"/>
      <c r="H59" s="84"/>
      <c r="I59" s="85">
        <f>I62+I64+I60</f>
        <v>0</v>
      </c>
    </row>
    <row r="60" spans="1:9" s="9" customFormat="1" ht="13.5" hidden="1" customHeight="1">
      <c r="A60" s="81" t="s">
        <v>202</v>
      </c>
      <c r="B60" s="87"/>
      <c r="C60" s="79" t="s">
        <v>243</v>
      </c>
      <c r="D60" s="79" t="s">
        <v>145</v>
      </c>
      <c r="E60" s="79" t="s">
        <v>131</v>
      </c>
      <c r="F60" s="79" t="s">
        <v>168</v>
      </c>
      <c r="G60" s="79"/>
      <c r="H60" s="84"/>
      <c r="I60" s="85">
        <f>I61</f>
        <v>0</v>
      </c>
    </row>
    <row r="61" spans="1:9" s="9" customFormat="1" ht="13.5" hidden="1" customHeight="1">
      <c r="A61" s="81" t="s">
        <v>175</v>
      </c>
      <c r="B61" s="87"/>
      <c r="C61" s="79" t="s">
        <v>243</v>
      </c>
      <c r="D61" s="79" t="s">
        <v>145</v>
      </c>
      <c r="E61" s="79" t="s">
        <v>131</v>
      </c>
      <c r="F61" s="79" t="s">
        <v>134</v>
      </c>
      <c r="G61" s="79"/>
      <c r="H61" s="84"/>
      <c r="I61" s="85">
        <v>0</v>
      </c>
    </row>
    <row r="62" spans="1:9" s="9" customFormat="1" ht="15.75" hidden="1" customHeight="1">
      <c r="A62" s="90" t="s">
        <v>250</v>
      </c>
      <c r="B62" s="87"/>
      <c r="C62" s="79" t="s">
        <v>243</v>
      </c>
      <c r="D62" s="79" t="s">
        <v>145</v>
      </c>
      <c r="E62" s="79" t="s">
        <v>136</v>
      </c>
      <c r="F62" s="79" t="s">
        <v>168</v>
      </c>
      <c r="G62" s="79"/>
      <c r="H62" s="84"/>
      <c r="I62" s="85">
        <f>I63</f>
        <v>0</v>
      </c>
    </row>
    <row r="63" spans="1:9" s="9" customFormat="1" ht="15" hidden="1" customHeight="1">
      <c r="A63" s="81" t="s">
        <v>251</v>
      </c>
      <c r="B63" s="87"/>
      <c r="C63" s="79" t="s">
        <v>243</v>
      </c>
      <c r="D63" s="79" t="s">
        <v>145</v>
      </c>
      <c r="E63" s="79" t="s">
        <v>136</v>
      </c>
      <c r="F63" s="79" t="s">
        <v>149</v>
      </c>
      <c r="G63" s="79"/>
      <c r="H63" s="84"/>
      <c r="I63" s="85">
        <v>0</v>
      </c>
    </row>
    <row r="64" spans="1:9" s="9" customFormat="1" ht="15" hidden="1" customHeight="1">
      <c r="A64" s="81" t="s">
        <v>204</v>
      </c>
      <c r="B64" s="87"/>
      <c r="C64" s="79" t="s">
        <v>243</v>
      </c>
      <c r="D64" s="79" t="s">
        <v>145</v>
      </c>
      <c r="E64" s="79" t="s">
        <v>140</v>
      </c>
      <c r="F64" s="79" t="s">
        <v>168</v>
      </c>
      <c r="G64" s="79"/>
      <c r="H64" s="84"/>
      <c r="I64" s="85">
        <f>I65</f>
        <v>0</v>
      </c>
    </row>
    <row r="65" spans="1:9" s="9" customFormat="1" ht="15" hidden="1" customHeight="1">
      <c r="A65" s="81" t="s">
        <v>251</v>
      </c>
      <c r="B65" s="87"/>
      <c r="C65" s="79" t="s">
        <v>243</v>
      </c>
      <c r="D65" s="79" t="s">
        <v>145</v>
      </c>
      <c r="E65" s="79" t="s">
        <v>140</v>
      </c>
      <c r="F65" s="79" t="s">
        <v>149</v>
      </c>
      <c r="G65" s="79"/>
      <c r="H65" s="84"/>
      <c r="I65" s="85">
        <v>0</v>
      </c>
    </row>
    <row r="66" spans="1:9" s="9" customFormat="1" ht="15" hidden="1" customHeight="1">
      <c r="A66" s="81" t="s">
        <v>207</v>
      </c>
      <c r="B66" s="87"/>
      <c r="C66" s="79" t="s">
        <v>243</v>
      </c>
      <c r="D66" s="79" t="s">
        <v>148</v>
      </c>
      <c r="E66" s="79" t="s">
        <v>141</v>
      </c>
      <c r="F66" s="79" t="s">
        <v>168</v>
      </c>
      <c r="G66" s="79"/>
      <c r="H66" s="84"/>
      <c r="I66" s="85">
        <f>I68+I67</f>
        <v>0</v>
      </c>
    </row>
    <row r="67" spans="1:9" s="9" customFormat="1" ht="15" hidden="1" customHeight="1">
      <c r="A67" s="81" t="s">
        <v>251</v>
      </c>
      <c r="B67" s="87"/>
      <c r="C67" s="79" t="s">
        <v>243</v>
      </c>
      <c r="D67" s="79" t="s">
        <v>148</v>
      </c>
      <c r="E67" s="79" t="s">
        <v>141</v>
      </c>
      <c r="F67" s="79" t="s">
        <v>149</v>
      </c>
      <c r="G67" s="79"/>
      <c r="H67" s="84"/>
      <c r="I67" s="85">
        <v>0</v>
      </c>
    </row>
    <row r="68" spans="1:9" s="9" customFormat="1" ht="15" hidden="1" customHeight="1">
      <c r="A68" s="81" t="s">
        <v>175</v>
      </c>
      <c r="B68" s="87"/>
      <c r="C68" s="79" t="s">
        <v>243</v>
      </c>
      <c r="D68" s="79" t="s">
        <v>148</v>
      </c>
      <c r="E68" s="79" t="s">
        <v>141</v>
      </c>
      <c r="F68" s="79" t="s">
        <v>134</v>
      </c>
      <c r="G68" s="79"/>
      <c r="H68" s="84"/>
      <c r="I68" s="85">
        <v>0</v>
      </c>
    </row>
    <row r="69" spans="1:9" s="9" customFormat="1" hidden="1">
      <c r="A69" s="25" t="s">
        <v>61</v>
      </c>
      <c r="B69" s="87"/>
      <c r="C69" s="79" t="s">
        <v>243</v>
      </c>
      <c r="D69" s="79" t="s">
        <v>73</v>
      </c>
      <c r="E69" s="79" t="s">
        <v>166</v>
      </c>
      <c r="F69" s="79" t="s">
        <v>168</v>
      </c>
      <c r="G69" s="79"/>
      <c r="H69" s="84"/>
      <c r="I69" s="85">
        <f>I70</f>
        <v>0</v>
      </c>
    </row>
    <row r="70" spans="1:9" s="9" customFormat="1" hidden="1">
      <c r="A70" s="25" t="s">
        <v>72</v>
      </c>
      <c r="B70" s="87"/>
      <c r="C70" s="79" t="s">
        <v>243</v>
      </c>
      <c r="D70" s="79" t="s">
        <v>73</v>
      </c>
      <c r="E70" s="79" t="s">
        <v>131</v>
      </c>
      <c r="F70" s="79" t="s">
        <v>168</v>
      </c>
      <c r="G70" s="79"/>
      <c r="H70" s="84"/>
      <c r="I70" s="85">
        <f>I71</f>
        <v>0</v>
      </c>
    </row>
    <row r="71" spans="1:9" s="9" customFormat="1" hidden="1">
      <c r="A71" s="81" t="s">
        <v>175</v>
      </c>
      <c r="B71" s="87"/>
      <c r="C71" s="79" t="s">
        <v>243</v>
      </c>
      <c r="D71" s="79" t="s">
        <v>73</v>
      </c>
      <c r="E71" s="79" t="s">
        <v>131</v>
      </c>
      <c r="F71" s="79" t="s">
        <v>134</v>
      </c>
      <c r="G71" s="79"/>
      <c r="H71" s="84"/>
      <c r="I71" s="85">
        <v>0</v>
      </c>
    </row>
    <row r="72" spans="1:9" s="9" customFormat="1" ht="25.5">
      <c r="A72" s="32" t="s">
        <v>360</v>
      </c>
      <c r="B72" s="106"/>
      <c r="C72" s="79" t="s">
        <v>361</v>
      </c>
      <c r="D72" s="79" t="s">
        <v>166</v>
      </c>
      <c r="E72" s="79" t="s">
        <v>166</v>
      </c>
      <c r="F72" s="79" t="s">
        <v>168</v>
      </c>
      <c r="G72" s="79"/>
      <c r="H72" s="84"/>
      <c r="I72" s="85">
        <f>I73</f>
        <v>7.5</v>
      </c>
    </row>
    <row r="73" spans="1:9" s="9" customFormat="1">
      <c r="A73" s="25" t="s">
        <v>211</v>
      </c>
      <c r="B73" s="106"/>
      <c r="C73" s="79" t="s">
        <v>361</v>
      </c>
      <c r="D73" s="79" t="s">
        <v>151</v>
      </c>
      <c r="E73" s="79" t="s">
        <v>166</v>
      </c>
      <c r="F73" s="79" t="s">
        <v>168</v>
      </c>
      <c r="G73" s="79"/>
      <c r="H73" s="84"/>
      <c r="I73" s="85">
        <f>I74</f>
        <v>7.5</v>
      </c>
    </row>
    <row r="74" spans="1:9" s="9" customFormat="1">
      <c r="A74" s="25" t="s">
        <v>212</v>
      </c>
      <c r="B74" s="106"/>
      <c r="C74" s="79" t="s">
        <v>361</v>
      </c>
      <c r="D74" s="79" t="s">
        <v>151</v>
      </c>
      <c r="E74" s="79" t="s">
        <v>140</v>
      </c>
      <c r="F74" s="79" t="s">
        <v>168</v>
      </c>
      <c r="G74" s="79"/>
      <c r="H74" s="84"/>
      <c r="I74" s="85">
        <f>I75</f>
        <v>7.5</v>
      </c>
    </row>
    <row r="75" spans="1:9" s="9" customFormat="1">
      <c r="A75" s="81" t="s">
        <v>214</v>
      </c>
      <c r="B75" s="106"/>
      <c r="C75" s="79" t="s">
        <v>361</v>
      </c>
      <c r="D75" s="79" t="s">
        <v>151</v>
      </c>
      <c r="E75" s="79" t="s">
        <v>140</v>
      </c>
      <c r="F75" s="79" t="s">
        <v>153</v>
      </c>
      <c r="G75" s="79"/>
      <c r="H75" s="84"/>
      <c r="I75" s="85">
        <v>7.5</v>
      </c>
    </row>
    <row r="76" spans="1:9" s="9" customFormat="1" ht="26.25" customHeight="1">
      <c r="A76" s="78" t="s">
        <v>433</v>
      </c>
      <c r="B76" s="106"/>
      <c r="C76" s="79" t="s">
        <v>85</v>
      </c>
      <c r="D76" s="79" t="s">
        <v>166</v>
      </c>
      <c r="E76" s="79" t="s">
        <v>166</v>
      </c>
      <c r="F76" s="79" t="s">
        <v>168</v>
      </c>
      <c r="G76" s="79"/>
      <c r="H76" s="84"/>
      <c r="I76" s="85">
        <f>I77</f>
        <v>498</v>
      </c>
    </row>
    <row r="77" spans="1:9" s="9" customFormat="1">
      <c r="A77" s="25" t="s">
        <v>200</v>
      </c>
      <c r="B77" s="106"/>
      <c r="C77" s="79" t="s">
        <v>85</v>
      </c>
      <c r="D77" s="79" t="s">
        <v>138</v>
      </c>
      <c r="E77" s="79" t="s">
        <v>166</v>
      </c>
      <c r="F77" s="79" t="s">
        <v>168</v>
      </c>
      <c r="G77" s="79"/>
      <c r="H77" s="84"/>
      <c r="I77" s="85">
        <f>I78</f>
        <v>498</v>
      </c>
    </row>
    <row r="78" spans="1:9" s="9" customFormat="1">
      <c r="A78" s="25" t="s">
        <v>336</v>
      </c>
      <c r="B78" s="106"/>
      <c r="C78" s="79" t="s">
        <v>85</v>
      </c>
      <c r="D78" s="79" t="s">
        <v>138</v>
      </c>
      <c r="E78" s="79" t="s">
        <v>141</v>
      </c>
      <c r="F78" s="79" t="s">
        <v>168</v>
      </c>
      <c r="G78" s="79"/>
      <c r="H78" s="84"/>
      <c r="I78" s="85">
        <f>I79</f>
        <v>498</v>
      </c>
    </row>
    <row r="79" spans="1:9" s="9" customFormat="1" ht="18" customHeight="1">
      <c r="A79" s="90" t="s">
        <v>175</v>
      </c>
      <c r="B79" s="106"/>
      <c r="C79" s="79" t="s">
        <v>85</v>
      </c>
      <c r="D79" s="79" t="s">
        <v>138</v>
      </c>
      <c r="E79" s="79" t="s">
        <v>141</v>
      </c>
      <c r="F79" s="79" t="s">
        <v>134</v>
      </c>
      <c r="G79" s="79"/>
      <c r="H79" s="84"/>
      <c r="I79" s="85">
        <f>399+99</f>
        <v>498</v>
      </c>
    </row>
    <row r="80" spans="1:9" s="9" customFormat="1" ht="38.25">
      <c r="A80" s="78" t="s">
        <v>84</v>
      </c>
      <c r="B80" s="106"/>
      <c r="C80" s="79" t="s">
        <v>83</v>
      </c>
      <c r="D80" s="79" t="s">
        <v>166</v>
      </c>
      <c r="E80" s="79" t="s">
        <v>166</v>
      </c>
      <c r="F80" s="79" t="s">
        <v>168</v>
      </c>
      <c r="G80" s="79"/>
      <c r="H80" s="84"/>
      <c r="I80" s="85">
        <f>I81+I86</f>
        <v>76</v>
      </c>
    </row>
    <row r="81" spans="1:9" s="9" customFormat="1" hidden="1">
      <c r="A81" s="81" t="s">
        <v>255</v>
      </c>
      <c r="B81" s="106"/>
      <c r="C81" s="79" t="s">
        <v>83</v>
      </c>
      <c r="D81" s="79" t="s">
        <v>145</v>
      </c>
      <c r="E81" s="79" t="s">
        <v>166</v>
      </c>
      <c r="F81" s="79" t="s">
        <v>168</v>
      </c>
      <c r="G81" s="79"/>
      <c r="H81" s="84"/>
      <c r="I81" s="85">
        <f>I82+I84</f>
        <v>0</v>
      </c>
    </row>
    <row r="82" spans="1:9" s="9" customFormat="1" hidden="1">
      <c r="A82" s="81" t="s">
        <v>202</v>
      </c>
      <c r="B82" s="106"/>
      <c r="C82" s="79" t="s">
        <v>83</v>
      </c>
      <c r="D82" s="79" t="s">
        <v>145</v>
      </c>
      <c r="E82" s="79" t="s">
        <v>131</v>
      </c>
      <c r="F82" s="79" t="s">
        <v>168</v>
      </c>
      <c r="G82" s="79"/>
      <c r="H82" s="84"/>
      <c r="I82" s="85">
        <f>I83</f>
        <v>0</v>
      </c>
    </row>
    <row r="83" spans="1:9" s="9" customFormat="1" hidden="1">
      <c r="A83" s="81" t="s">
        <v>251</v>
      </c>
      <c r="B83" s="106"/>
      <c r="C83" s="79" t="s">
        <v>83</v>
      </c>
      <c r="D83" s="79" t="s">
        <v>145</v>
      </c>
      <c r="E83" s="79" t="s">
        <v>131</v>
      </c>
      <c r="F83" s="79" t="s">
        <v>149</v>
      </c>
      <c r="G83" s="79"/>
      <c r="H83" s="84"/>
      <c r="I83" s="85">
        <v>0</v>
      </c>
    </row>
    <row r="84" spans="1:9" s="9" customFormat="1" hidden="1">
      <c r="A84" s="81" t="s">
        <v>204</v>
      </c>
      <c r="B84" s="87"/>
      <c r="C84" s="79" t="s">
        <v>83</v>
      </c>
      <c r="D84" s="79" t="s">
        <v>145</v>
      </c>
      <c r="E84" s="79" t="s">
        <v>136</v>
      </c>
      <c r="F84" s="79" t="s">
        <v>168</v>
      </c>
      <c r="G84" s="79"/>
      <c r="H84" s="84"/>
      <c r="I84" s="85">
        <f>I85</f>
        <v>0</v>
      </c>
    </row>
    <row r="85" spans="1:9" s="9" customFormat="1" hidden="1">
      <c r="A85" s="81" t="s">
        <v>175</v>
      </c>
      <c r="B85" s="87"/>
      <c r="C85" s="79" t="s">
        <v>83</v>
      </c>
      <c r="D85" s="79" t="s">
        <v>145</v>
      </c>
      <c r="E85" s="79" t="s">
        <v>136</v>
      </c>
      <c r="F85" s="79" t="s">
        <v>134</v>
      </c>
      <c r="G85" s="79"/>
      <c r="H85" s="84"/>
      <c r="I85" s="85">
        <v>0</v>
      </c>
    </row>
    <row r="86" spans="1:9" s="9" customFormat="1">
      <c r="A86" s="81" t="s">
        <v>208</v>
      </c>
      <c r="B86" s="87"/>
      <c r="C86" s="79" t="s">
        <v>83</v>
      </c>
      <c r="D86" s="79" t="s">
        <v>148</v>
      </c>
      <c r="E86" s="79" t="s">
        <v>166</v>
      </c>
      <c r="F86" s="79" t="s">
        <v>168</v>
      </c>
      <c r="G86" s="79"/>
      <c r="H86" s="84"/>
      <c r="I86" s="85">
        <f>I87</f>
        <v>76</v>
      </c>
    </row>
    <row r="87" spans="1:9" s="9" customFormat="1">
      <c r="A87" s="81" t="s">
        <v>207</v>
      </c>
      <c r="B87" s="87"/>
      <c r="C87" s="79" t="s">
        <v>83</v>
      </c>
      <c r="D87" s="79" t="s">
        <v>148</v>
      </c>
      <c r="E87" s="79" t="s">
        <v>141</v>
      </c>
      <c r="F87" s="79" t="s">
        <v>168</v>
      </c>
      <c r="G87" s="79"/>
      <c r="H87" s="84"/>
      <c r="I87" s="85">
        <f>I88</f>
        <v>76</v>
      </c>
    </row>
    <row r="88" spans="1:9" s="9" customFormat="1">
      <c r="A88" s="81" t="s">
        <v>52</v>
      </c>
      <c r="B88" s="87"/>
      <c r="C88" s="79" t="s">
        <v>83</v>
      </c>
      <c r="D88" s="79" t="s">
        <v>148</v>
      </c>
      <c r="E88" s="79" t="s">
        <v>141</v>
      </c>
      <c r="F88" s="79" t="s">
        <v>53</v>
      </c>
      <c r="G88" s="79"/>
      <c r="H88" s="84"/>
      <c r="I88" s="85">
        <f>46+30</f>
        <v>76</v>
      </c>
    </row>
    <row r="89" spans="1:9" s="9" customFormat="1" ht="25.5">
      <c r="A89" s="78" t="s">
        <v>87</v>
      </c>
      <c r="B89" s="87"/>
      <c r="C89" s="79" t="s">
        <v>86</v>
      </c>
      <c r="D89" s="79" t="s">
        <v>166</v>
      </c>
      <c r="E89" s="79" t="s">
        <v>166</v>
      </c>
      <c r="F89" s="79" t="s">
        <v>168</v>
      </c>
      <c r="G89" s="79"/>
      <c r="H89" s="84"/>
      <c r="I89" s="85">
        <f>I90</f>
        <v>22</v>
      </c>
    </row>
    <row r="90" spans="1:9" s="9" customFormat="1">
      <c r="A90" s="81" t="s">
        <v>75</v>
      </c>
      <c r="B90" s="87"/>
      <c r="C90" s="79" t="s">
        <v>86</v>
      </c>
      <c r="D90" s="79" t="s">
        <v>150</v>
      </c>
      <c r="E90" s="79" t="s">
        <v>166</v>
      </c>
      <c r="F90" s="79" t="s">
        <v>168</v>
      </c>
      <c r="G90" s="79"/>
      <c r="H90" s="84"/>
      <c r="I90" s="85">
        <f>I91</f>
        <v>22</v>
      </c>
    </row>
    <row r="91" spans="1:9" s="9" customFormat="1">
      <c r="A91" s="81" t="s">
        <v>92</v>
      </c>
      <c r="B91" s="87"/>
      <c r="C91" s="79" t="s">
        <v>86</v>
      </c>
      <c r="D91" s="79" t="s">
        <v>150</v>
      </c>
      <c r="E91" s="79" t="s">
        <v>131</v>
      </c>
      <c r="F91" s="79" t="s">
        <v>168</v>
      </c>
      <c r="G91" s="79"/>
      <c r="H91" s="84"/>
      <c r="I91" s="85">
        <f>I92</f>
        <v>22</v>
      </c>
    </row>
    <row r="92" spans="1:9" s="9" customFormat="1" ht="12" customHeight="1">
      <c r="A92" s="81" t="s">
        <v>59</v>
      </c>
      <c r="B92" s="87"/>
      <c r="C92" s="79" t="s">
        <v>86</v>
      </c>
      <c r="D92" s="79" t="s">
        <v>150</v>
      </c>
      <c r="E92" s="79" t="s">
        <v>131</v>
      </c>
      <c r="F92" s="79" t="s">
        <v>60</v>
      </c>
      <c r="G92" s="79"/>
      <c r="H92" s="84"/>
      <c r="I92" s="85">
        <v>22</v>
      </c>
    </row>
    <row r="93" spans="1:9" s="9" customFormat="1" ht="38.25">
      <c r="A93" s="32" t="s">
        <v>434</v>
      </c>
      <c r="B93" s="87"/>
      <c r="C93" s="79" t="s">
        <v>343</v>
      </c>
      <c r="D93" s="79" t="s">
        <v>166</v>
      </c>
      <c r="E93" s="79" t="s">
        <v>166</v>
      </c>
      <c r="F93" s="79" t="s">
        <v>168</v>
      </c>
      <c r="G93" s="79"/>
      <c r="H93" s="84"/>
      <c r="I93" s="85">
        <f>I94</f>
        <v>310</v>
      </c>
    </row>
    <row r="94" spans="1:9" s="9" customFormat="1">
      <c r="A94" s="25" t="s">
        <v>200</v>
      </c>
      <c r="B94" s="87"/>
      <c r="C94" s="79" t="s">
        <v>343</v>
      </c>
      <c r="D94" s="79" t="s">
        <v>138</v>
      </c>
      <c r="E94" s="79" t="s">
        <v>166</v>
      </c>
      <c r="F94" s="79" t="s">
        <v>168</v>
      </c>
      <c r="G94" s="79"/>
      <c r="H94" s="84"/>
      <c r="I94" s="85">
        <f>I95</f>
        <v>310</v>
      </c>
    </row>
    <row r="95" spans="1:9" s="9" customFormat="1">
      <c r="A95" s="25" t="s">
        <v>336</v>
      </c>
      <c r="B95" s="87"/>
      <c r="C95" s="79" t="s">
        <v>343</v>
      </c>
      <c r="D95" s="79" t="s">
        <v>138</v>
      </c>
      <c r="E95" s="79" t="s">
        <v>141</v>
      </c>
      <c r="F95" s="79" t="s">
        <v>168</v>
      </c>
      <c r="G95" s="79"/>
      <c r="H95" s="84"/>
      <c r="I95" s="85">
        <f>I96</f>
        <v>310</v>
      </c>
    </row>
    <row r="96" spans="1:9" s="9" customFormat="1">
      <c r="A96" s="90" t="s">
        <v>175</v>
      </c>
      <c r="B96" s="87"/>
      <c r="C96" s="79" t="s">
        <v>343</v>
      </c>
      <c r="D96" s="79" t="s">
        <v>138</v>
      </c>
      <c r="E96" s="79" t="s">
        <v>141</v>
      </c>
      <c r="F96" s="79" t="s">
        <v>134</v>
      </c>
      <c r="G96" s="79"/>
      <c r="H96" s="84"/>
      <c r="I96" s="85">
        <v>310</v>
      </c>
    </row>
    <row r="97" spans="1:9" s="9" customFormat="1" ht="51">
      <c r="A97" s="32" t="s">
        <v>435</v>
      </c>
      <c r="B97" s="87"/>
      <c r="C97" s="79" t="s">
        <v>344</v>
      </c>
      <c r="D97" s="79" t="s">
        <v>166</v>
      </c>
      <c r="E97" s="79" t="s">
        <v>166</v>
      </c>
      <c r="F97" s="79" t="s">
        <v>168</v>
      </c>
      <c r="G97" s="79"/>
      <c r="H97" s="84"/>
      <c r="I97" s="85">
        <f>I98</f>
        <v>230</v>
      </c>
    </row>
    <row r="98" spans="1:9" s="9" customFormat="1">
      <c r="A98" s="25" t="s">
        <v>200</v>
      </c>
      <c r="B98" s="87"/>
      <c r="C98" s="79" t="s">
        <v>344</v>
      </c>
      <c r="D98" s="79" t="s">
        <v>138</v>
      </c>
      <c r="E98" s="79" t="s">
        <v>166</v>
      </c>
      <c r="F98" s="79" t="s">
        <v>168</v>
      </c>
      <c r="G98" s="79"/>
      <c r="H98" s="84"/>
      <c r="I98" s="85">
        <f>I99</f>
        <v>230</v>
      </c>
    </row>
    <row r="99" spans="1:9" s="9" customFormat="1">
      <c r="A99" s="25" t="s">
        <v>336</v>
      </c>
      <c r="B99" s="87"/>
      <c r="C99" s="79" t="s">
        <v>344</v>
      </c>
      <c r="D99" s="79" t="s">
        <v>138</v>
      </c>
      <c r="E99" s="79" t="s">
        <v>141</v>
      </c>
      <c r="F99" s="79" t="s">
        <v>168</v>
      </c>
      <c r="G99" s="79"/>
      <c r="H99" s="84"/>
      <c r="I99" s="85">
        <f>I100</f>
        <v>230</v>
      </c>
    </row>
    <row r="100" spans="1:9" s="9" customFormat="1">
      <c r="A100" s="90" t="s">
        <v>175</v>
      </c>
      <c r="B100" s="87"/>
      <c r="C100" s="79" t="s">
        <v>344</v>
      </c>
      <c r="D100" s="79" t="s">
        <v>138</v>
      </c>
      <c r="E100" s="79" t="s">
        <v>141</v>
      </c>
      <c r="F100" s="79" t="s">
        <v>134</v>
      </c>
      <c r="G100" s="79"/>
      <c r="H100" s="84"/>
      <c r="I100" s="85">
        <v>230</v>
      </c>
    </row>
    <row r="101" spans="1:9" s="9" customFormat="1" ht="29.25" hidden="1" customHeight="1">
      <c r="A101" s="25" t="s">
        <v>352</v>
      </c>
      <c r="B101" s="106"/>
      <c r="C101" s="168" t="s">
        <v>353</v>
      </c>
      <c r="D101" s="79" t="s">
        <v>166</v>
      </c>
      <c r="E101" s="79" t="s">
        <v>166</v>
      </c>
      <c r="F101" s="79" t="s">
        <v>168</v>
      </c>
      <c r="G101" s="79"/>
      <c r="H101" s="84"/>
      <c r="I101" s="85">
        <f>I102</f>
        <v>0</v>
      </c>
    </row>
    <row r="102" spans="1:9" s="9" customFormat="1" hidden="1">
      <c r="A102" s="81" t="s">
        <v>255</v>
      </c>
      <c r="B102" s="106"/>
      <c r="C102" s="168" t="s">
        <v>353</v>
      </c>
      <c r="D102" s="79" t="s">
        <v>145</v>
      </c>
      <c r="E102" s="79" t="s">
        <v>166</v>
      </c>
      <c r="F102" s="79" t="s">
        <v>168</v>
      </c>
      <c r="G102" s="79"/>
      <c r="H102" s="84"/>
      <c r="I102" s="85">
        <f>I103</f>
        <v>0</v>
      </c>
    </row>
    <row r="103" spans="1:9" s="9" customFormat="1" hidden="1">
      <c r="A103" s="25" t="s">
        <v>250</v>
      </c>
      <c r="B103" s="106"/>
      <c r="C103" s="168" t="s">
        <v>353</v>
      </c>
      <c r="D103" s="79" t="s">
        <v>145</v>
      </c>
      <c r="E103" s="79" t="s">
        <v>136</v>
      </c>
      <c r="F103" s="79" t="s">
        <v>168</v>
      </c>
      <c r="G103" s="79"/>
      <c r="H103" s="84"/>
      <c r="I103" s="85">
        <f>I104</f>
        <v>0</v>
      </c>
    </row>
    <row r="104" spans="1:9" s="9" customFormat="1" hidden="1">
      <c r="A104" s="206" t="s">
        <v>251</v>
      </c>
      <c r="B104" s="106"/>
      <c r="C104" s="207" t="s">
        <v>353</v>
      </c>
      <c r="D104" s="208" t="s">
        <v>145</v>
      </c>
      <c r="E104" s="208" t="s">
        <v>136</v>
      </c>
      <c r="F104" s="208" t="s">
        <v>149</v>
      </c>
      <c r="G104" s="208"/>
      <c r="H104" s="209"/>
      <c r="I104" s="210">
        <v>0</v>
      </c>
    </row>
    <row r="105" spans="1:9" s="9" customFormat="1" ht="25.5">
      <c r="A105" s="212" t="s">
        <v>398</v>
      </c>
      <c r="B105" s="87"/>
      <c r="C105" s="79" t="s">
        <v>390</v>
      </c>
      <c r="D105" s="79" t="s">
        <v>166</v>
      </c>
      <c r="E105" s="79" t="s">
        <v>166</v>
      </c>
      <c r="F105" s="79" t="s">
        <v>168</v>
      </c>
      <c r="G105" s="79"/>
      <c r="H105" s="84"/>
      <c r="I105" s="211">
        <f>I106+I110</f>
        <v>1400</v>
      </c>
    </row>
    <row r="106" spans="1:9" s="9" customFormat="1">
      <c r="A106" s="195" t="s">
        <v>165</v>
      </c>
      <c r="B106" s="87"/>
      <c r="C106" s="79" t="s">
        <v>390</v>
      </c>
      <c r="D106" s="79" t="s">
        <v>131</v>
      </c>
      <c r="E106" s="79" t="s">
        <v>166</v>
      </c>
      <c r="F106" s="79" t="s">
        <v>168</v>
      </c>
      <c r="G106" s="79"/>
      <c r="H106" s="84"/>
      <c r="I106" s="211">
        <f>I107</f>
        <v>1280</v>
      </c>
    </row>
    <row r="107" spans="1:9" s="9" customFormat="1">
      <c r="A107" s="25" t="s">
        <v>191</v>
      </c>
      <c r="B107" s="87"/>
      <c r="C107" s="79" t="s">
        <v>390</v>
      </c>
      <c r="D107" s="79" t="s">
        <v>131</v>
      </c>
      <c r="E107" s="79" t="s">
        <v>74</v>
      </c>
      <c r="F107" s="79" t="s">
        <v>168</v>
      </c>
      <c r="G107" s="79"/>
      <c r="H107" s="84"/>
      <c r="I107" s="211">
        <f>I108+I109</f>
        <v>1280</v>
      </c>
    </row>
    <row r="108" spans="1:9" s="9" customFormat="1">
      <c r="A108" s="132" t="s">
        <v>175</v>
      </c>
      <c r="B108" s="87"/>
      <c r="C108" s="79" t="s">
        <v>390</v>
      </c>
      <c r="D108" s="79" t="s">
        <v>131</v>
      </c>
      <c r="E108" s="79" t="s">
        <v>74</v>
      </c>
      <c r="F108" s="79" t="s">
        <v>134</v>
      </c>
      <c r="G108" s="79"/>
      <c r="H108" s="84"/>
      <c r="I108" s="211">
        <v>365.6</v>
      </c>
    </row>
    <row r="109" spans="1:9" s="9" customFormat="1">
      <c r="A109" s="25" t="s">
        <v>59</v>
      </c>
      <c r="B109" s="87"/>
      <c r="C109" s="79" t="s">
        <v>390</v>
      </c>
      <c r="D109" s="79" t="s">
        <v>131</v>
      </c>
      <c r="E109" s="79" t="s">
        <v>74</v>
      </c>
      <c r="F109" s="79" t="s">
        <v>60</v>
      </c>
      <c r="G109" s="79"/>
      <c r="H109" s="84"/>
      <c r="I109" s="211">
        <f>504.5+409.9</f>
        <v>914.4</v>
      </c>
    </row>
    <row r="110" spans="1:9" s="9" customFormat="1" ht="25.5">
      <c r="A110" s="25" t="s">
        <v>196</v>
      </c>
      <c r="B110" s="87"/>
      <c r="C110" s="79" t="s">
        <v>390</v>
      </c>
      <c r="D110" s="79" t="s">
        <v>140</v>
      </c>
      <c r="E110" s="79" t="s">
        <v>166</v>
      </c>
      <c r="F110" s="79" t="s">
        <v>168</v>
      </c>
      <c r="G110" s="79"/>
      <c r="H110" s="84"/>
      <c r="I110" s="211">
        <f>I111</f>
        <v>120</v>
      </c>
    </row>
    <row r="111" spans="1:9" s="9" customFormat="1" ht="27" customHeight="1">
      <c r="A111" s="25" t="s">
        <v>197</v>
      </c>
      <c r="B111" s="87"/>
      <c r="C111" s="79" t="s">
        <v>390</v>
      </c>
      <c r="D111" s="79" t="s">
        <v>140</v>
      </c>
      <c r="E111" s="79" t="s">
        <v>141</v>
      </c>
      <c r="F111" s="79" t="s">
        <v>168</v>
      </c>
      <c r="G111" s="79"/>
      <c r="H111" s="84"/>
      <c r="I111" s="211">
        <f>I112</f>
        <v>120</v>
      </c>
    </row>
    <row r="112" spans="1:9" s="9" customFormat="1">
      <c r="A112" s="25" t="s">
        <v>59</v>
      </c>
      <c r="B112" s="87"/>
      <c r="C112" s="79" t="s">
        <v>390</v>
      </c>
      <c r="D112" s="79" t="s">
        <v>140</v>
      </c>
      <c r="E112" s="79" t="s">
        <v>141</v>
      </c>
      <c r="F112" s="79" t="s">
        <v>60</v>
      </c>
      <c r="G112" s="79"/>
      <c r="H112" s="84"/>
      <c r="I112" s="211">
        <f>65+55</f>
        <v>120</v>
      </c>
    </row>
    <row r="113" spans="1:9" s="9" customFormat="1">
      <c r="A113" s="32" t="s">
        <v>391</v>
      </c>
      <c r="B113" s="87"/>
      <c r="C113" s="79" t="s">
        <v>392</v>
      </c>
      <c r="D113" s="79" t="s">
        <v>166</v>
      </c>
      <c r="E113" s="79" t="s">
        <v>166</v>
      </c>
      <c r="F113" s="79" t="s">
        <v>168</v>
      </c>
      <c r="G113" s="79"/>
      <c r="H113" s="84"/>
      <c r="I113" s="211">
        <f>I114</f>
        <v>32638.899999999998</v>
      </c>
    </row>
    <row r="114" spans="1:9" s="9" customFormat="1">
      <c r="A114" s="213" t="s">
        <v>208</v>
      </c>
      <c r="B114" s="87"/>
      <c r="C114" s="79" t="s">
        <v>392</v>
      </c>
      <c r="D114" s="79" t="s">
        <v>148</v>
      </c>
      <c r="E114" s="79" t="s">
        <v>166</v>
      </c>
      <c r="F114" s="79" t="s">
        <v>168</v>
      </c>
      <c r="G114" s="79"/>
      <c r="H114" s="84"/>
      <c r="I114" s="211">
        <f>I115+I119+I120</f>
        <v>32638.899999999998</v>
      </c>
    </row>
    <row r="115" spans="1:9" s="9" customFormat="1">
      <c r="A115" s="213" t="s">
        <v>223</v>
      </c>
      <c r="B115" s="87"/>
      <c r="C115" s="79" t="s">
        <v>392</v>
      </c>
      <c r="D115" s="79" t="s">
        <v>148</v>
      </c>
      <c r="E115" s="79" t="s">
        <v>131</v>
      </c>
      <c r="F115" s="79" t="s">
        <v>168</v>
      </c>
      <c r="G115" s="79"/>
      <c r="H115" s="84"/>
      <c r="I115" s="211">
        <f>I116+I117</f>
        <v>32457.8</v>
      </c>
    </row>
    <row r="116" spans="1:9" s="9" customFormat="1">
      <c r="A116" s="213" t="s">
        <v>251</v>
      </c>
      <c r="B116" s="87"/>
      <c r="C116" s="79" t="s">
        <v>392</v>
      </c>
      <c r="D116" s="79" t="s">
        <v>148</v>
      </c>
      <c r="E116" s="79" t="s">
        <v>131</v>
      </c>
      <c r="F116" s="79" t="s">
        <v>149</v>
      </c>
      <c r="G116" s="79"/>
      <c r="H116" s="84"/>
      <c r="I116" s="211">
        <v>32394</v>
      </c>
    </row>
    <row r="117" spans="1:9" s="9" customFormat="1">
      <c r="A117" s="213"/>
      <c r="B117" s="87"/>
      <c r="C117" s="79" t="s">
        <v>392</v>
      </c>
      <c r="D117" s="79" t="s">
        <v>148</v>
      </c>
      <c r="E117" s="79" t="s">
        <v>131</v>
      </c>
      <c r="F117" s="79" t="s">
        <v>134</v>
      </c>
      <c r="G117" s="79"/>
      <c r="H117" s="84"/>
      <c r="I117" s="211">
        <v>63.8</v>
      </c>
    </row>
    <row r="118" spans="1:9" s="9" customFormat="1">
      <c r="A118" s="25" t="s">
        <v>207</v>
      </c>
      <c r="B118" s="87"/>
      <c r="C118" s="79" t="s">
        <v>392</v>
      </c>
      <c r="D118" s="79" t="s">
        <v>148</v>
      </c>
      <c r="E118" s="79" t="s">
        <v>141</v>
      </c>
      <c r="F118" s="79" t="s">
        <v>168</v>
      </c>
      <c r="G118" s="79"/>
      <c r="H118" s="84"/>
      <c r="I118" s="211">
        <f>I120+I119</f>
        <v>181.1</v>
      </c>
    </row>
    <row r="119" spans="1:9" s="9" customFormat="1">
      <c r="A119" s="25" t="s">
        <v>175</v>
      </c>
      <c r="B119" s="87"/>
      <c r="C119" s="79" t="s">
        <v>392</v>
      </c>
      <c r="D119" s="79" t="s">
        <v>148</v>
      </c>
      <c r="E119" s="79" t="s">
        <v>141</v>
      </c>
      <c r="F119" s="79" t="s">
        <v>134</v>
      </c>
      <c r="G119" s="79"/>
      <c r="H119" s="84"/>
      <c r="I119" s="211">
        <v>25</v>
      </c>
    </row>
    <row r="120" spans="1:9" s="9" customFormat="1">
      <c r="A120" s="81" t="s">
        <v>52</v>
      </c>
      <c r="B120" s="87"/>
      <c r="C120" s="79" t="s">
        <v>392</v>
      </c>
      <c r="D120" s="79" t="s">
        <v>148</v>
      </c>
      <c r="E120" s="79" t="s">
        <v>141</v>
      </c>
      <c r="F120" s="79" t="s">
        <v>53</v>
      </c>
      <c r="G120" s="79"/>
      <c r="H120" s="84"/>
      <c r="I120" s="211">
        <v>156.1</v>
      </c>
    </row>
    <row r="121" spans="1:9" s="9" customFormat="1" ht="25.5">
      <c r="A121" s="32" t="s">
        <v>394</v>
      </c>
      <c r="B121" s="87"/>
      <c r="C121" s="79" t="s">
        <v>393</v>
      </c>
      <c r="D121" s="79" t="s">
        <v>166</v>
      </c>
      <c r="E121" s="79" t="s">
        <v>166</v>
      </c>
      <c r="F121" s="79" t="s">
        <v>168</v>
      </c>
      <c r="G121" s="79"/>
      <c r="H121" s="84"/>
      <c r="I121" s="211">
        <f>I122</f>
        <v>737.6</v>
      </c>
    </row>
    <row r="122" spans="1:9" s="9" customFormat="1">
      <c r="A122" s="25" t="s">
        <v>75</v>
      </c>
      <c r="B122" s="87"/>
      <c r="C122" s="79" t="s">
        <v>393</v>
      </c>
      <c r="D122" s="79" t="s">
        <v>150</v>
      </c>
      <c r="E122" s="79" t="s">
        <v>166</v>
      </c>
      <c r="F122" s="79" t="s">
        <v>168</v>
      </c>
      <c r="G122" s="79"/>
      <c r="H122" s="84"/>
      <c r="I122" s="211">
        <f>I123</f>
        <v>737.6</v>
      </c>
    </row>
    <row r="123" spans="1:9" s="9" customFormat="1">
      <c r="A123" s="25" t="s">
        <v>209</v>
      </c>
      <c r="B123" s="87"/>
      <c r="C123" s="79" t="s">
        <v>393</v>
      </c>
      <c r="D123" s="79" t="s">
        <v>150</v>
      </c>
      <c r="E123" s="79" t="s">
        <v>131</v>
      </c>
      <c r="F123" s="79" t="s">
        <v>168</v>
      </c>
      <c r="G123" s="79"/>
      <c r="H123" s="84"/>
      <c r="I123" s="211">
        <f>I124</f>
        <v>737.6</v>
      </c>
    </row>
    <row r="124" spans="1:9" s="9" customFormat="1">
      <c r="A124" s="25" t="s">
        <v>59</v>
      </c>
      <c r="B124" s="87"/>
      <c r="C124" s="79" t="s">
        <v>393</v>
      </c>
      <c r="D124" s="79" t="s">
        <v>150</v>
      </c>
      <c r="E124" s="79" t="s">
        <v>131</v>
      </c>
      <c r="F124" s="79" t="s">
        <v>60</v>
      </c>
      <c r="G124" s="79"/>
      <c r="H124" s="84"/>
      <c r="I124" s="211">
        <v>737.6</v>
      </c>
    </row>
    <row r="125" spans="1:9" s="9" customFormat="1" ht="25.5">
      <c r="A125" s="133" t="s">
        <v>396</v>
      </c>
      <c r="B125" s="87"/>
      <c r="C125" s="79" t="s">
        <v>395</v>
      </c>
      <c r="D125" s="79" t="s">
        <v>166</v>
      </c>
      <c r="E125" s="79" t="s">
        <v>166</v>
      </c>
      <c r="F125" s="79" t="s">
        <v>168</v>
      </c>
      <c r="G125" s="79"/>
      <c r="H125" s="84"/>
      <c r="I125" s="211">
        <f>I126+I129</f>
        <v>445.2</v>
      </c>
    </row>
    <row r="126" spans="1:9" s="9" customFormat="1">
      <c r="A126" s="213" t="s">
        <v>208</v>
      </c>
      <c r="B126" s="87"/>
      <c r="C126" s="79" t="s">
        <v>395</v>
      </c>
      <c r="D126" s="79" t="s">
        <v>148</v>
      </c>
      <c r="E126" s="79" t="s">
        <v>166</v>
      </c>
      <c r="F126" s="79" t="s">
        <v>168</v>
      </c>
      <c r="G126" s="79"/>
      <c r="H126" s="84"/>
      <c r="I126" s="211">
        <f>I127</f>
        <v>38.200000000000003</v>
      </c>
    </row>
    <row r="127" spans="1:9" s="9" customFormat="1">
      <c r="A127" s="25" t="s">
        <v>207</v>
      </c>
      <c r="B127" s="87"/>
      <c r="C127" s="79" t="s">
        <v>395</v>
      </c>
      <c r="D127" s="79" t="s">
        <v>148</v>
      </c>
      <c r="E127" s="79" t="s">
        <v>141</v>
      </c>
      <c r="F127" s="79" t="s">
        <v>168</v>
      </c>
      <c r="G127" s="79"/>
      <c r="H127" s="84"/>
      <c r="I127" s="211">
        <f>I128</f>
        <v>38.200000000000003</v>
      </c>
    </row>
    <row r="128" spans="1:9" s="9" customFormat="1">
      <c r="A128" s="25" t="s">
        <v>59</v>
      </c>
      <c r="B128" s="87"/>
      <c r="C128" s="79" t="s">
        <v>395</v>
      </c>
      <c r="D128" s="79" t="s">
        <v>148</v>
      </c>
      <c r="E128" s="79" t="s">
        <v>141</v>
      </c>
      <c r="F128" s="79" t="s">
        <v>60</v>
      </c>
      <c r="G128" s="79"/>
      <c r="H128" s="84"/>
      <c r="I128" s="211">
        <f>42.5-4.3</f>
        <v>38.200000000000003</v>
      </c>
    </row>
    <row r="129" spans="1:9" s="9" customFormat="1">
      <c r="A129" s="25" t="s">
        <v>72</v>
      </c>
      <c r="B129" s="87"/>
      <c r="C129" s="79" t="s">
        <v>395</v>
      </c>
      <c r="D129" s="79" t="s">
        <v>73</v>
      </c>
      <c r="E129" s="79" t="s">
        <v>166</v>
      </c>
      <c r="F129" s="79" t="s">
        <v>168</v>
      </c>
      <c r="G129" s="79"/>
      <c r="H129" s="84"/>
      <c r="I129" s="211">
        <f>I130</f>
        <v>407</v>
      </c>
    </row>
    <row r="130" spans="1:9" s="9" customFormat="1">
      <c r="A130" s="132" t="s">
        <v>368</v>
      </c>
      <c r="B130" s="87"/>
      <c r="C130" s="79" t="s">
        <v>395</v>
      </c>
      <c r="D130" s="79" t="s">
        <v>73</v>
      </c>
      <c r="E130" s="79" t="s">
        <v>136</v>
      </c>
      <c r="F130" s="79" t="s">
        <v>168</v>
      </c>
      <c r="G130" s="79"/>
      <c r="H130" s="84"/>
      <c r="I130" s="211">
        <f>I131</f>
        <v>407</v>
      </c>
    </row>
    <row r="131" spans="1:9" s="9" customFormat="1">
      <c r="A131" s="206" t="s">
        <v>59</v>
      </c>
      <c r="B131" s="169"/>
      <c r="C131" s="208" t="s">
        <v>395</v>
      </c>
      <c r="D131" s="208" t="s">
        <v>73</v>
      </c>
      <c r="E131" s="208" t="s">
        <v>136</v>
      </c>
      <c r="F131" s="208" t="s">
        <v>60</v>
      </c>
      <c r="G131" s="208"/>
      <c r="H131" s="209"/>
      <c r="I131" s="214">
        <v>407</v>
      </c>
    </row>
    <row r="132" spans="1:9" s="9" customFormat="1" ht="37.5" customHeight="1">
      <c r="A132" s="212" t="s">
        <v>418</v>
      </c>
      <c r="B132" s="87"/>
      <c r="C132" s="79" t="s">
        <v>399</v>
      </c>
      <c r="D132" s="79" t="s">
        <v>166</v>
      </c>
      <c r="E132" s="79" t="s">
        <v>166</v>
      </c>
      <c r="F132" s="79" t="s">
        <v>168</v>
      </c>
      <c r="G132" s="79"/>
      <c r="H132" s="84"/>
      <c r="I132" s="211">
        <f>I140+I133+I136</f>
        <v>12655.2</v>
      </c>
    </row>
    <row r="133" spans="1:9" s="9" customFormat="1" ht="15" customHeight="1">
      <c r="A133" s="195" t="s">
        <v>165</v>
      </c>
      <c r="B133" s="87"/>
      <c r="C133" s="79" t="s">
        <v>399</v>
      </c>
      <c r="D133" s="79" t="s">
        <v>131</v>
      </c>
      <c r="E133" s="79" t="s">
        <v>166</v>
      </c>
      <c r="F133" s="79" t="s">
        <v>168</v>
      </c>
      <c r="G133" s="79"/>
      <c r="H133" s="84"/>
      <c r="I133" s="211">
        <f>I134</f>
        <v>399.2</v>
      </c>
    </row>
    <row r="134" spans="1:9" s="9" customFormat="1" ht="13.5" customHeight="1">
      <c r="A134" s="25" t="s">
        <v>191</v>
      </c>
      <c r="B134" s="87"/>
      <c r="C134" s="79" t="s">
        <v>399</v>
      </c>
      <c r="D134" s="79" t="s">
        <v>131</v>
      </c>
      <c r="E134" s="79" t="s">
        <v>74</v>
      </c>
      <c r="F134" s="79" t="s">
        <v>168</v>
      </c>
      <c r="G134" s="79"/>
      <c r="H134" s="84"/>
      <c r="I134" s="211">
        <f>I135</f>
        <v>399.2</v>
      </c>
    </row>
    <row r="135" spans="1:9" s="9" customFormat="1" ht="13.5" customHeight="1">
      <c r="A135" s="132" t="s">
        <v>175</v>
      </c>
      <c r="B135" s="87"/>
      <c r="C135" s="79" t="s">
        <v>399</v>
      </c>
      <c r="D135" s="79" t="s">
        <v>131</v>
      </c>
      <c r="E135" s="79" t="s">
        <v>74</v>
      </c>
      <c r="F135" s="79" t="s">
        <v>134</v>
      </c>
      <c r="G135" s="79"/>
      <c r="H135" s="84"/>
      <c r="I135" s="211">
        <f>300+99.2+99-99</f>
        <v>399.2</v>
      </c>
    </row>
    <row r="136" spans="1:9" s="9" customFormat="1" ht="13.5" customHeight="1">
      <c r="A136" s="25" t="s">
        <v>201</v>
      </c>
      <c r="B136" s="87"/>
      <c r="C136" s="79" t="s">
        <v>399</v>
      </c>
      <c r="D136" s="79" t="s">
        <v>145</v>
      </c>
      <c r="E136" s="79" t="s">
        <v>166</v>
      </c>
      <c r="F136" s="79" t="s">
        <v>168</v>
      </c>
      <c r="G136" s="79"/>
      <c r="H136" s="84"/>
      <c r="I136" s="211">
        <f>I137</f>
        <v>319</v>
      </c>
    </row>
    <row r="137" spans="1:9" s="9" customFormat="1" ht="13.5" customHeight="1">
      <c r="A137" s="25" t="s">
        <v>250</v>
      </c>
      <c r="B137" s="87"/>
      <c r="C137" s="79" t="s">
        <v>399</v>
      </c>
      <c r="D137" s="79" t="s">
        <v>145</v>
      </c>
      <c r="E137" s="79" t="s">
        <v>136</v>
      </c>
      <c r="F137" s="79" t="s">
        <v>168</v>
      </c>
      <c r="G137" s="79"/>
      <c r="H137" s="84"/>
      <c r="I137" s="211">
        <f>I138+I139</f>
        <v>319</v>
      </c>
    </row>
    <row r="138" spans="1:9" s="9" customFormat="1" ht="13.5" customHeight="1">
      <c r="A138" s="132" t="s">
        <v>251</v>
      </c>
      <c r="B138" s="87"/>
      <c r="C138" s="79" t="s">
        <v>399</v>
      </c>
      <c r="D138" s="79" t="s">
        <v>145</v>
      </c>
      <c r="E138" s="79" t="s">
        <v>136</v>
      </c>
      <c r="F138" s="79" t="s">
        <v>149</v>
      </c>
      <c r="G138" s="79"/>
      <c r="H138" s="84"/>
      <c r="I138" s="211">
        <f>220+99</f>
        <v>319</v>
      </c>
    </row>
    <row r="139" spans="1:9" s="9" customFormat="1" ht="13.5" hidden="1" customHeight="1">
      <c r="A139" s="25" t="s">
        <v>175</v>
      </c>
      <c r="B139" s="87"/>
      <c r="C139" s="79" t="s">
        <v>399</v>
      </c>
      <c r="D139" s="79" t="s">
        <v>145</v>
      </c>
      <c r="E139" s="79" t="s">
        <v>136</v>
      </c>
      <c r="F139" s="79" t="s">
        <v>134</v>
      </c>
      <c r="G139" s="79"/>
      <c r="H139" s="84"/>
      <c r="I139" s="211">
        <v>0</v>
      </c>
    </row>
    <row r="140" spans="1:9" s="9" customFormat="1">
      <c r="A140" s="213" t="s">
        <v>208</v>
      </c>
      <c r="B140" s="87"/>
      <c r="C140" s="79" t="s">
        <v>399</v>
      </c>
      <c r="D140" s="79" t="s">
        <v>148</v>
      </c>
      <c r="E140" s="79" t="s">
        <v>166</v>
      </c>
      <c r="F140" s="79" t="s">
        <v>168</v>
      </c>
      <c r="G140" s="79"/>
      <c r="H140" s="84"/>
      <c r="I140" s="211">
        <f>I141</f>
        <v>11937</v>
      </c>
    </row>
    <row r="141" spans="1:9" s="9" customFormat="1">
      <c r="A141" s="25" t="s">
        <v>224</v>
      </c>
      <c r="B141" s="87"/>
      <c r="C141" s="79" t="s">
        <v>399</v>
      </c>
      <c r="D141" s="79" t="s">
        <v>148</v>
      </c>
      <c r="E141" s="79" t="s">
        <v>136</v>
      </c>
      <c r="F141" s="79" t="s">
        <v>168</v>
      </c>
      <c r="G141" s="79"/>
      <c r="H141" s="84"/>
      <c r="I141" s="211">
        <f>I142</f>
        <v>11937</v>
      </c>
    </row>
    <row r="142" spans="1:9" s="9" customFormat="1">
      <c r="A142" s="195" t="s">
        <v>251</v>
      </c>
      <c r="B142" s="87"/>
      <c r="C142" s="79" t="s">
        <v>399</v>
      </c>
      <c r="D142" s="79" t="s">
        <v>148</v>
      </c>
      <c r="E142" s="79" t="s">
        <v>136</v>
      </c>
      <c r="F142" s="79" t="s">
        <v>149</v>
      </c>
      <c r="G142" s="79"/>
      <c r="H142" s="84"/>
      <c r="I142" s="211">
        <v>11937</v>
      </c>
    </row>
    <row r="143" spans="1:9" s="9" customFormat="1" ht="25.5">
      <c r="A143" s="32" t="s">
        <v>415</v>
      </c>
      <c r="B143" s="224"/>
      <c r="C143" s="79" t="s">
        <v>414</v>
      </c>
      <c r="D143" s="79" t="s">
        <v>166</v>
      </c>
      <c r="E143" s="79" t="s">
        <v>166</v>
      </c>
      <c r="F143" s="79" t="s">
        <v>168</v>
      </c>
      <c r="G143" s="208"/>
      <c r="H143" s="209"/>
      <c r="I143" s="214">
        <f>I144</f>
        <v>1970</v>
      </c>
    </row>
    <row r="144" spans="1:9" s="9" customFormat="1">
      <c r="A144" s="25" t="s">
        <v>201</v>
      </c>
      <c r="B144" s="169"/>
      <c r="C144" s="79" t="s">
        <v>414</v>
      </c>
      <c r="D144" s="79" t="s">
        <v>145</v>
      </c>
      <c r="E144" s="79" t="s">
        <v>166</v>
      </c>
      <c r="F144" s="79" t="s">
        <v>168</v>
      </c>
      <c r="G144" s="208"/>
      <c r="H144" s="209"/>
      <c r="I144" s="214">
        <f>I145</f>
        <v>1970</v>
      </c>
    </row>
    <row r="145" spans="1:9" s="9" customFormat="1">
      <c r="A145" s="25" t="s">
        <v>204</v>
      </c>
      <c r="B145" s="169"/>
      <c r="C145" s="79" t="s">
        <v>414</v>
      </c>
      <c r="D145" s="79" t="s">
        <v>145</v>
      </c>
      <c r="E145" s="79" t="s">
        <v>140</v>
      </c>
      <c r="F145" s="79" t="s">
        <v>168</v>
      </c>
      <c r="G145" s="208"/>
      <c r="H145" s="209"/>
      <c r="I145" s="214">
        <f>I146</f>
        <v>1970</v>
      </c>
    </row>
    <row r="146" spans="1:9" s="9" customFormat="1">
      <c r="A146" s="132" t="s">
        <v>175</v>
      </c>
      <c r="B146" s="169"/>
      <c r="C146" s="79" t="s">
        <v>414</v>
      </c>
      <c r="D146" s="79" t="s">
        <v>145</v>
      </c>
      <c r="E146" s="79" t="s">
        <v>140</v>
      </c>
      <c r="F146" s="79" t="s">
        <v>134</v>
      </c>
      <c r="G146" s="208"/>
      <c r="H146" s="209"/>
      <c r="I146" s="214">
        <v>1970</v>
      </c>
    </row>
    <row r="147" spans="1:9" s="9" customFormat="1" ht="38.25">
      <c r="A147" s="32" t="s">
        <v>438</v>
      </c>
      <c r="B147" s="169"/>
      <c r="C147" s="79" t="s">
        <v>416</v>
      </c>
      <c r="D147" s="79" t="s">
        <v>166</v>
      </c>
      <c r="E147" s="79" t="s">
        <v>166</v>
      </c>
      <c r="F147" s="79" t="s">
        <v>168</v>
      </c>
      <c r="G147" s="208"/>
      <c r="H147" s="209"/>
      <c r="I147" s="214">
        <f>I148</f>
        <v>880</v>
      </c>
    </row>
    <row r="148" spans="1:9" s="9" customFormat="1">
      <c r="A148" s="25" t="s">
        <v>201</v>
      </c>
      <c r="B148" s="169"/>
      <c r="C148" s="79" t="s">
        <v>416</v>
      </c>
      <c r="D148" s="79" t="s">
        <v>145</v>
      </c>
      <c r="E148" s="79" t="s">
        <v>166</v>
      </c>
      <c r="F148" s="79" t="s">
        <v>168</v>
      </c>
      <c r="G148" s="208"/>
      <c r="H148" s="209"/>
      <c r="I148" s="214">
        <f>I149</f>
        <v>880</v>
      </c>
    </row>
    <row r="149" spans="1:9" s="9" customFormat="1">
      <c r="A149" s="25" t="s">
        <v>250</v>
      </c>
      <c r="B149" s="169"/>
      <c r="C149" s="79" t="s">
        <v>416</v>
      </c>
      <c r="D149" s="79" t="s">
        <v>145</v>
      </c>
      <c r="E149" s="79" t="s">
        <v>136</v>
      </c>
      <c r="F149" s="79" t="s">
        <v>168</v>
      </c>
      <c r="G149" s="208"/>
      <c r="H149" s="209"/>
      <c r="I149" s="214">
        <f>I150</f>
        <v>880</v>
      </c>
    </row>
    <row r="150" spans="1:9" s="9" customFormat="1" ht="13.5" thickBot="1">
      <c r="A150" s="132" t="s">
        <v>175</v>
      </c>
      <c r="B150" s="169"/>
      <c r="C150" s="79" t="s">
        <v>416</v>
      </c>
      <c r="D150" s="79" t="s">
        <v>145</v>
      </c>
      <c r="E150" s="79" t="s">
        <v>136</v>
      </c>
      <c r="F150" s="79" t="s">
        <v>134</v>
      </c>
      <c r="G150" s="208"/>
      <c r="H150" s="209"/>
      <c r="I150" s="214">
        <f>780+100</f>
        <v>880</v>
      </c>
    </row>
    <row r="151" spans="1:9" s="9" customFormat="1" hidden="1">
      <c r="A151" s="198"/>
      <c r="B151" s="169"/>
      <c r="C151" s="79"/>
      <c r="D151" s="79"/>
      <c r="E151" s="79"/>
      <c r="F151" s="79"/>
      <c r="G151" s="208"/>
      <c r="H151" s="209"/>
      <c r="I151" s="214"/>
    </row>
    <row r="152" spans="1:9" s="9" customFormat="1" hidden="1">
      <c r="A152" s="198"/>
      <c r="B152" s="169"/>
      <c r="C152" s="79"/>
      <c r="D152" s="79"/>
      <c r="E152" s="79"/>
      <c r="F152" s="79"/>
      <c r="G152" s="208"/>
      <c r="H152" s="209"/>
      <c r="I152" s="214"/>
    </row>
    <row r="153" spans="1:9" s="9" customFormat="1" hidden="1">
      <c r="A153" s="198"/>
      <c r="B153" s="169"/>
      <c r="C153" s="79"/>
      <c r="D153" s="79"/>
      <c r="E153" s="79"/>
      <c r="F153" s="79"/>
      <c r="G153" s="208"/>
      <c r="H153" s="209"/>
      <c r="I153" s="214"/>
    </row>
    <row r="154" spans="1:9" s="9" customFormat="1" ht="13.5" hidden="1" thickBot="1">
      <c r="A154" s="198"/>
      <c r="B154" s="169"/>
      <c r="C154" s="79"/>
      <c r="D154" s="79"/>
      <c r="E154" s="79"/>
      <c r="F154" s="79"/>
      <c r="G154" s="208"/>
      <c r="H154" s="209"/>
      <c r="I154" s="214"/>
    </row>
    <row r="155" spans="1:9" s="19" customFormat="1" ht="15.75" thickBot="1">
      <c r="A155" s="91" t="s">
        <v>171</v>
      </c>
      <c r="B155" s="92" t="s">
        <v>236</v>
      </c>
      <c r="C155" s="93"/>
      <c r="D155" s="93"/>
      <c r="E155" s="93"/>
      <c r="F155" s="93"/>
      <c r="G155" s="93"/>
      <c r="H155" s="94" t="e">
        <f>#REF!+#REF!+#REF!+#REF!+#REF!+#REF!+#REF!+#REF!+#REF!+H17</f>
        <v>#REF!</v>
      </c>
      <c r="I155" s="95">
        <f>I6</f>
        <v>52408.599999999991</v>
      </c>
    </row>
    <row r="156" spans="1:9">
      <c r="A156" s="96"/>
      <c r="B156" s="97"/>
      <c r="C156" s="97"/>
      <c r="D156" s="97"/>
      <c r="E156" s="97"/>
      <c r="F156" s="97"/>
      <c r="G156" s="98"/>
    </row>
    <row r="157" spans="1:9" ht="15.75">
      <c r="A157" s="100"/>
    </row>
    <row r="160" spans="1:9">
      <c r="A160" s="101"/>
    </row>
    <row r="161" spans="1:11">
      <c r="A161" s="102"/>
    </row>
    <row r="162" spans="1:11" ht="15.75">
      <c r="A162" s="103"/>
    </row>
    <row r="163" spans="1:11">
      <c r="A163" s="104" t="s">
        <v>228</v>
      </c>
    </row>
    <row r="164" spans="1:11">
      <c r="A164" s="102"/>
    </row>
    <row r="165" spans="1:11">
      <c r="A165" s="101"/>
    </row>
    <row r="166" spans="1:11">
      <c r="A166" s="102"/>
    </row>
    <row r="167" spans="1:11">
      <c r="A167" s="101"/>
    </row>
    <row r="168" spans="1:11" s="31" customFormat="1">
      <c r="A168" s="102"/>
      <c r="H168" s="99"/>
      <c r="I168" s="30"/>
      <c r="J168"/>
      <c r="K168"/>
    </row>
  </sheetData>
  <mergeCells count="10">
    <mergeCell ref="J3:J4"/>
    <mergeCell ref="A1:I2"/>
    <mergeCell ref="A3:A4"/>
    <mergeCell ref="C3:C4"/>
    <mergeCell ref="D3:D4"/>
    <mergeCell ref="E3:E4"/>
    <mergeCell ref="F3:F4"/>
    <mergeCell ref="G3:G4"/>
    <mergeCell ref="H3:H4"/>
    <mergeCell ref="I3:I4"/>
  </mergeCells>
  <hyperlinks>
    <hyperlink ref="A165" location="_ftnref2" display="_ftnref2"/>
    <hyperlink ref="A167" location="_ftnref3" display="_ftnref3"/>
  </hyperlinks>
  <pageMargins left="0.98425196850393704" right="0" top="0.70866141732283472" bottom="0.39370078740157483" header="0.31496062992125984" footer="0.51181102362204722"/>
  <pageSetup paperSize="9" scale="99" orientation="portrait" r:id="rId1"/>
  <headerFooter alignWithMargins="0">
    <oddHeader>&amp;R&amp;"Times New Roman,обычный"&amp;9Приложение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прил1</vt:lpstr>
      <vt:lpstr>прил3</vt:lpstr>
      <vt:lpstr>прил 4 </vt:lpstr>
      <vt:lpstr>прил5</vt:lpstr>
      <vt:lpstr>прил1!Заголовки_для_печати</vt:lpstr>
      <vt:lpstr>'прил 4 '!Область_печати</vt:lpstr>
      <vt:lpstr>прил1!Область_печати</vt:lpstr>
      <vt:lpstr>прил5!Область_печати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</dc:creator>
  <cp:lastModifiedBy>Malceva</cp:lastModifiedBy>
  <cp:lastPrinted>2013-08-07T06:53:00Z</cp:lastPrinted>
  <dcterms:created xsi:type="dcterms:W3CDTF">2008-05-14T08:01:08Z</dcterms:created>
  <dcterms:modified xsi:type="dcterms:W3CDTF">2013-08-21T06:22:09Z</dcterms:modified>
</cp:coreProperties>
</file>